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ined_template_vn.csv" sheetId="1" r:id="rId4"/>
  </sheets>
  <definedNames/>
  <calcPr/>
</workbook>
</file>

<file path=xl/sharedStrings.xml><?xml version="1.0" encoding="utf-8"?>
<sst xmlns="http://schemas.openxmlformats.org/spreadsheetml/2006/main" count="9715" uniqueCount="7199">
  <si>
    <t>attributes</t>
  </si>
  <si>
    <t>response</t>
  </si>
  <si>
    <t>translate</t>
  </si>
  <si>
    <t>['K1_1', 'TM1_1', 'R3_0', 'I1_1', 'T1_0']</t>
  </si>
  <si>
    <t>The song's playtime is [T1M213] seconds, and it features a fast [te0mp1o2]. [I1N2S3T4R5U6M7E8N9T0S1] should be included in the music, providing a very smooth and relaxing beat. The [[K01E12Y23]3 k4ey5] gives this music a special emotional quality.</t>
  </si>
  <si>
    <t>['S2_0', 'R3_2', 'I1_0']</t>
  </si>
  <si>
    <t>This particular song by [A1R2T3I4S5T6] diverges from their typical musical patterns, featuring a moderate beat and an absence of [I1N2S3T4R5U6M7E8N9T0S1] in its composition.</t>
  </si>
  <si>
    <t>['K1_1', 'TM1_1', 'R3_1', 'TS1_o', 'T1_2']</t>
  </si>
  <si>
    <t>The use of [[K01E12Y23]3 k4ey5] in this music creates a distinct atmosphere, while its exceptionally energetic beat adds to its unique character. The track has a duration of [T1M213] seconds and is performed at a moderate speed. Additionally, the song's [ti0me1 s2ig3na4tu5re6] is unique, which further contributes to its overall originality.</t>
  </si>
  <si>
    <t>['TS1_o', 'P4_1', 'R3_0', 'I1_1']</t>
  </si>
  <si>
    <t>The music in this song is quite distinctive and offers a unique and memorable listening experience. One of its unusual features is the [ti0me1 s2ig3na4tu5re6], which is out of the norm. Additionally, the pitch range spans [R1A2N3G4E5] [oc0ta1ve2s3], contributing to its distinctiveness. The rhythm is also worth noting, as it is very gentle and relaxing, allowing the listener to unwind and fully appreciate the music. Finally, the sound of the music is created through the skilled use of various instruments, adding to the overall effect of the composition.</t>
  </si>
  <si>
    <t>['R3_0', 'TS1_1']</t>
  </si>
  <si>
    <t>The rhythm in this song is very gentle and relaxing, and it is played in the [[T01I12M23E34_45S56I67G78N89A90T01U12R23E34]4 t5im6e 7si8gn9at0ur1e2]. This [ti0me1 s2ig3na4tu5re6] determines the number of beats per measure and helps to establish the song's overall feel and structure. Together, the gentle rhythm and the specific [ti0me1 s2ig3na4tu5re6] create a soothing musical experience that can be enjoyed by listeners.</t>
  </si>
  <si>
    <t>['TM1_1', 'R3_2']</t>
  </si>
  <si>
    <t>This song has a duration of [T1M213] seconds and features a consistent and moderate beat throughout its length.</t>
  </si>
  <si>
    <t>['T1_2', 'P4_1', 'K1_1', 'TM1_1']</t>
  </si>
  <si>
    <t>The song is performed at a moderate speed with a pitch range that is within [R1A2N3G4E5] [oc0ta1ve2s3]. Its use of the [[K01E12Y23]3 k4ey5] creates a distinct atmosphere. The running time of the song is [T1M213] seconds.</t>
  </si>
  <si>
    <t>['P4_1', 'K1_1', 'TM1_1', 'R3_1', 'I1_1', 'TS1_1', 'T1_2', 'S4_1']</t>
  </si>
  <si>
    <t>This music offers a diverse and dynamic listening experience with a pitch range spanning [R1A2N3G4E5] [oc0ta1ve2s3]. The [[K01E12Y23]3 k4ey5] provides a powerful and memorable sound, complemented by the highly intense rhythm and the use of [I1N2S3T4R5U6M7E8N9T0S1] in the musical composition. The [[T01I12M23E34_45S56I67G78N89A90T01U12R23E34]4 t5im6e 7si8gn9at0ur1e2] is used in the song, which has a runtime of [T1M213] seconds and is played at a moderate pace. The music is steeped in the traditions of [G1E2N3R4E5] style, making for a compelling and engaging musical experience.</t>
  </si>
  <si>
    <t>['P4_1', 'K1_1', 'TM1_1', 'R3_1', 'I1_1', 'TS1_o', 'T1_2', 'EM1_1', 'B1_1']</t>
  </si>
  <si>
    <t>This music is composed in the [[K01E12Y23]3 k4ey5] and its pitch range is within [R1A2N3G4E5] [oc0ta1ve2s3]. It is [T1M213] seconds long with a moderately-paced rhythm that exudes high energy. The music is intended to feature [I1N2S3T4R5U6M7E8N9T0S1] and is composed in a non-typical [[T01I12M23E34_45S56I67G78N89A90T01U12R23E34]4 t5im6e 7si8gn9at0ur1e2] with [[N01U12M23_34B45A56R67S78]8 b9ar0s1] in its composition. The overall emotion radiating from this song is [E1M2O3T4I5O6N7].</t>
  </si>
  <si>
    <t>['P4_1', 'K1_1', 'TM1_1', 'R3_2', 'I1_1', 'TS1_1', 'T1_2', 'EM1_1']</t>
  </si>
  <si>
    <t>The music's limited pitch range of [R1A2N3G4E5] [oc0ta1ve2s3] allows for a greater emphasis on the nuances of tone and phrasing, while its use of [[K01E12Y23]3 k4ey5] creates a distinct atmosphere. With a playtime of [T1M213] seconds, the song's rhythm is neither too fast nor too slow. Brought to life through the use of [I1N2S3T4R5U6M7E8N9T0S1], the music features a [T1I2M3E4_5S6I7G8N9A0T1U2R3E4] meter and is performed at a moderate speed. Overall, the music evokes [E1M2O3T4I5O6N7] in nature.</t>
  </si>
  <si>
    <t>['EM1_1', 'TM1_1', 'TS1_o']</t>
  </si>
  <si>
    <t>This track runs for [T1M213] seconds and features an unusual [ti0me1 s2ig3na4tu5re6]. The music has a [E1M2O3T4I5O6N7] feeling, which is enhanced by the unique rhythm. Despite the unconventional [ti0me1 s2ig3na4tu5re6], the song maintains a cohesive structure and the use of complex rhythms adds an extra layer of interest to the overall sound.</t>
  </si>
  <si>
    <t>['EM1_1']</t>
  </si>
  <si>
    <t>The type of music that someone listens to is often defined by the emotions that they want to feel or the mood that they are currently in. For instance, if someone is feeling sad, they may choose to listen to slow, melancholic music that can evoke feelings of empathy and introspection. On the other hand, if someone is feeling energetic and upbeat, they may opt for faster-paced, lively music that can make them feel more active and motivated. Ultimately, the emotion that music evokes can vary depending on the individual listener and their unique preferences and circumstances.</t>
  </si>
  <si>
    <t>['TS1_1', 'P4_1', 'I1_1']</t>
  </si>
  <si>
    <t>The [[T01I12M23E34_45S56I67G78N89A90T01U12R23E34]4 t5im6e 7si8gn9at0ur1e2] is used in the music, while the use of a specific pitch range of [R1A2N3G4E5] [oc0ta1ve2s3] creates a cohesive and unified sound throughout the musical piece. The [I1N2S3T4R5U6M7E8N9T0S1] further contribute to the musical composition, blending in seamlessly to produce a complete and harmonious work. By combining these elements, the music achieves a distinct and memorable character that resonates with listeners.</t>
  </si>
  <si>
    <t>['EM1_1', 'R3_0']</t>
  </si>
  <si>
    <t>The music of this song radiates [E1M2O3T4I5O6N7] and the rhythm is also very comforting. Together, they create a powerful combination that can soothe and uplift the listener. The way the melody and beat work together can create a sense of balance and harmony that can help to reduce stress and anxiety. Whether you're listening to this song for the first time or have heard it many times before, its ability to evoke emotions and provide comfort is undeniable.</t>
  </si>
  <si>
    <t>['T1_0', 'EM1_1']</t>
  </si>
  <si>
    <t>The [te0mp1o2] of this song is rapid, and the music is [E1M2O3T4I5O6N7] in nature. The fast pace of the song, combined with its emotional quality, creates a powerful and intense listening experience. The rapid [te0mp1o2] may convey a sense of urgency or excitement, while the emotional content of the music can evoke feelings of joy, sadness, anger, or a range of other emotions. Overall, the combination of [te0mp1o2] and emotion in this song creates a dynamic and memorable musical performance.</t>
  </si>
  <si>
    <t>['T1_0', 'P4_1', 'K1_1']</t>
  </si>
  <si>
    <t>The musical piece is played at a fast rate, with the use of a specific pitch range of [R1A2N3G4E5] [oc0ta1ve2s3] creating a cohesive and unified sound. Additionally, the use of the [[K01E12Y23]3 k4ey5] in this music adds to its powerful and memorable sound.</t>
  </si>
  <si>
    <t>['TM1_1', 'I1_0']</t>
  </si>
  <si>
    <t>This song has a duration of [T1M213] seconds and does not feature any [I1N2S3T4R5U6M7E8N9T0S1].</t>
  </si>
  <si>
    <t>['K1_1', 'EM1_1', 'R3_1', 'I1_1']</t>
  </si>
  <si>
    <t>The music in question is defined by a specific emotion that is enhanced by the use of the [ke0y1]. The rhythm in the song is incredibly powerful, and the use of particular instruments is vital to its overall sound. The combination of these elements gives the music a special emotional quality that sets it apart from other compositions.</t>
  </si>
  <si>
    <t>['P4_1', 'K1_1', 'TM1_1', 'R3_2', 'T1_0', 'S4_0', 'B1_1']</t>
  </si>
  <si>
    <t>The music's limited pitch range of [R1A2N3G4E5] [oc0ta1ve2s3] allows for a greater emphasis on the nuances of tone and phrasing. It is composed in the [[K01E12Y23]3 k4ey5] and has a duration of [T1M213] seconds. With a calm and moderate rhythm, the music maintains a quick [te0mp1o2]. Although not a prime example of the typical [G1E2N3R4E5] style, this song spans [[N01U12M23_34B45A56R67S78]8 b9ar0s1] in length.</t>
  </si>
  <si>
    <t>['TM1_1', 'R3_0', 'TS1_o', 'I1_0', 'EM1_1']</t>
  </si>
  <si>
    <t>This song plays for [T1M213] seconds and features an unusual [ti0me1 s2ig3na4tu5re6]. The beat in this song is very tranquilizing, and [I1N2S3T4R5U6M7E8N9T0S1] are notably absent. The music is defined by [E1M2O3T4I5O6N7], creating a unique and distinctive listening experience. Despite the lack of traditional instrumentation, the song manages to captivate listeners with its calming and evocative sound.</t>
  </si>
  <si>
    <t>['P4_1', 'K1_1', 'TM1_1', 'R3_2', 'I1_0', 'TS1_1', 'T1_2', 'S4_0']</t>
  </si>
  <si>
    <t>The compact pitch range of [R1A2N3G4E5] [oc0ta1ve2s3] results in a focused and impactful musical performance, while the [[K01E12Y23]3 k4ey5] gives this music a special emotional quality. With a playtime of [T1M213] seconds, the song maintains a steady and moderate rhythm. Its arrangement deliberately omits the use of [I1N2S3T4R5U6M7E8N9T0S1], and the music is based on a [[T01I12M23E34_45S56I67G78N89A90T01U12R23E34]4 t5im6e 7si8gn9at0ur1e2]. Overall, this moderate-speed composition defies the typical musical conventions of [G1E2N3R4E5] style.</t>
  </si>
  <si>
    <t>['T1_2', 'K1_1', 'B1_1']</t>
  </si>
  <si>
    <t>The song, which follows a structure of [[N01U12M23_34B45A56R67S78]8 b9ar0s1], moves at a moderate speed. What adds a unique flavor to this music is the [[K01E12Y23]3 k4ey5].</t>
  </si>
  <si>
    <t>['TS1_1', 'S4_0', 'R3_2', 'I1_1']</t>
  </si>
  <si>
    <t>The [[T01I12M23E34_45S56I67G78N89A90T01U12R23E34]4 t5im6e 7si8gn9at0ur1e2] is used in the music, which has a consistent and moderate beat. However, despite the rhythmic foundation, this music does not embody the essence of [G1E2N3R4E5] genre. The musical performance employs [I1N2S3T4R5U6M7E8N9T0S1] to create a sound that is distinct from the typical characteristics of the genre.</t>
  </si>
  <si>
    <t>['P4_1', 'TM1_1', 'TS1_1', 'S4_0', 'B1_1']</t>
  </si>
  <si>
    <t>The music's limited pitch range of [R1A2N3G4E5] [oc0ta1ve2s3] allows for a greater emphasis on the nuances of tone and phrasing. The track lasts for [T1M213] seconds, and its meter is [T1I2M3E4_5S6I7G8N9A0T1U2R3E4]. Although this music is not a true representation of the typical [G1E2N3R4E5] genre, it showcases [[N01U12M23_34B45A56R67S78]8 b9ar0s1] throughout the song.</t>
  </si>
  <si>
    <t>['P4_1', 'K1_1', 'TM1_1', 'R3_0', 'I1_1', 'TS1_o', 'T1_0', 'S4_1']</t>
  </si>
  <si>
    <t>The musical piece showcases a unique and resonant sound with its use of the [[K01E12Y23]3 k4ey5] and a pitch range within [R1A2N3G4E5] [oc0ta1ve2s3]. This [T1M213]-second song features lulling beats and prominently features [I1N2S3T4R5U6M7E8N9T0S1]. Employing a non-standard [ti0me1 s2ig3na4tu5re6 o7f 8[T91I02M13E24_35S46I57G68N79A80T91U02R13E24]3] and a brisk [te0mp1o2], the song's sound is heavily influenced by the [G1E2N3R4E5] genre.</t>
  </si>
  <si>
    <t>['P4_1', 'K1_1']</t>
  </si>
  <si>
    <t>This music utilizes a limited pitch range of [R1A2N3G4E5] [oc0ta1ve2s3], which enables a greater focus on the subtleties of tone and phrasing. Additionally, the use of the [[K01E12Y23]3 k4ey5] contributes to a rich and dynamic sonic palette.</t>
  </si>
  <si>
    <t>['P4_1', 'K1_1', 'TM1_1', 'R3_0', 'I1_1', 'TS1_1', 'I4_0', 'T1_1']</t>
  </si>
  <si>
    <t>This music is characterized by its limited pitch range of [R1A2N3G4E5] [oc0ta1ve2s3], which allows for a greater emphasis on the nuances of tone and phrasing. The use of the [[K01E12Y23]3 k4ey5] in this music provides a powerful and memorable sound that is complemented by the calming and soothing beat, as the song plays for [T1M213] seconds. The music is brought to life through the use of [I1N2S3T4R5U6M7E8N9T0S1], while the meter of the music is [T1I2M3E4_5S6I7G8N9A0T1U2R3E4]. It's worth noting that the melody track does not incorporate the use of [I1N2S3T4R5U6M7E8N9T0]. Despite its slow pace, this music has a unique and distinct quality that is sure to captivate its listeners.</t>
  </si>
  <si>
    <t>[]</t>
  </si>
  <si>
    <t>I went to the store to buy some groceries. While I was there, I ran into an old friend from college. We chatted for a while and caught up on each other's lives. It was really nice to see them again. After our conversation, I finished up my shopping and headed home.</t>
  </si>
  <si>
    <t>['P4_1', 'K1_1', 'TM1_1', 'R3_2', 'I1_0', 'TS1_o', 'T1_1', 'EM1_1']</t>
  </si>
  <si>
    <t>With a pitch range spanning [R1A2N3G4E5] [oc0ta1ve2s3], this music offers a diverse and dynamic listening experience. Its use of [[K01E12Y23]3 k4ey5] creates a distinct atmosphere, while the song's runtime of [T1M213] seconds allows for an immersive experience. The rhythm of the music is neither too fast nor too slow, and [I1N2S3T4R5U6M7E8N9T0S1] are not featured, contributing to its unique composition. Defying conventional [ti0me1 s2ig3na4tu5re6]s with [T1I2M3E4_5S6I7G8N9A0T1U2R3E4], this song is played at a leisurely pace, projecting a [E1M2O3T4I5O6N7] that captivates the audience.</t>
  </si>
  <si>
    <t>['EM1_1', 'B1_1', 'R3_0']</t>
  </si>
  <si>
    <t>This music project evokes a strong sense of emotion. The song comprises of [[N01U12M23_34B45A56R67S78]8 b9ar0s1] and features a very peaceful beat that contributes to its overall calming effect.</t>
  </si>
  <si>
    <t>['TS1_o', 'B1_1', 'I1_1']</t>
  </si>
  <si>
    <t>The musical composition being referred to features an unconventional [ti0me1 s2ig3na4tu5re6]. Additionally, it consists of approximately [[N01U12M23_34B45A56R67S78]8 b9ar0s1]. In terms of instrumentation, [I1N2S3T4R5U6M7E8N9T0S1] are utilized in the performance of this piece.</t>
  </si>
  <si>
    <t>['K1_1', 'TM1_1', 'R3_2', 'I1_1', 'EM1_1']</t>
  </si>
  <si>
    <t>This music conveys a unique and resonant sound with its use of [K1E2Y3]. It has a runtime of [T1M213] seconds and a moderate beat that is easy to follow. To enhance the sound, [I1N2S3T4R5U6M7E8N9T0S1] should be included in the music. Overall, this music projects [E1M2O3T4I5O6N7], which creates a powerful and moving listening experience.</t>
  </si>
  <si>
    <t>['TS1_1', 'P4_1', 'R3_1', 'I1_1']</t>
  </si>
  <si>
    <t>The music has a [ti0me1 s2ig3na4tu5re6 o7f 8[T91I02M13E24_35S46I57G68N79A80T91U02R13E24]3] and features a compact pitch range of [R1A2N3G4E5] [oc0ta1ve2s3], resulting in a focused and impactful musical performance. The rhythm in this song is extremely invigorating, and [I1N2S3T4R5U6M7E8N9T0S1] play an important role in the music, adding to the overall texture and energy of the piece. Together, these elements create a dynamic and memorable musical experience for the listener.</t>
  </si>
  <si>
    <t>['P4_1', 'K1_1', 'TM1_1', 'R3_1', 'I1_0', 'TS1_1', 'T1_1', 'S4_0', 'B1_1']</t>
  </si>
  <si>
    <t>This music's pitch range of [R1A2N3G4E5] [oc0ta1ve2s3] offers a unique and memorable listening experience, while its choice of [[K01E12Y23]3 k4ey5] results in a captivating and memorable experience. The track is [T1M213] seconds in length and features an incredibly stimulating rhythm. Devoid of [I1N2S3T4R5U6M7E8N9T0S1], the music is in [T1I2M3E4_5S6I7G8N9A0T1U2R3E4] and played at a low [te0mp1o2]. It breaks away from the traditions of [G1E2N3R4E5] style, and its length spans around [[N01U12M23_34B45A56R67S78]8 b9ar0s1].</t>
  </si>
  <si>
    <t>['T1_1', 'B1_1', 'TM1_1']</t>
  </si>
  <si>
    <t>This song has a slow rhythm and consists of [[N01U12M23_34B45A56R67S78]8 b9ar0s1] throughout its length, which is [T1M213] seconds.</t>
  </si>
  <si>
    <t>['P4_1', 'TM1_1', 'TS1_o', 'I1_1', 'I4_1']</t>
  </si>
  <si>
    <t>The compact pitch range of [R1A2N3G4E5] [oc0ta1ve2s3] provides a focused and impactful musical performance, complementing the [I1N2S3T4R5U6M7E8N9T0S1] that create the song's sound. [I1N2S3T4R5U6M7E8N9T0] is the primary instrument used for the melody track. The song has an atypical [[T01I12M23E34_45S56I67G78N89A90T01U12R23E34]4 t5im6e 7si8gn9at0ur1e2], and it runs for [T1M213] seconds.</t>
  </si>
  <si>
    <t>['P4_1', 'K1_1', 'TM1_1', 'R3_0', 'I1_1', 'TS1_o', 'T1_0', 'S4_0']</t>
  </si>
  <si>
    <t>The music's limited pitch range of [R1A2N3G4E5] [oc0ta1ve2s3] allows for a greater emphasis on the nuances of tone and phrasing, while its use of [[K01E12Y23]3 k4ey5] creates a distinct atmosphere. With a running time of [T1M213] seconds, the song's rhythm is very gentle and relaxing, enriched by the presence of [I1N2S3T4R5U6M7E8N9T0S1]. It does not conform to a common [ti0me1 s2ig3na4tu5re6 o7f 8[T91I02M13E24_35S46I57G68N79A80T91U02R13E24]3], yet it remains fast-paced and does not possess the defining characteristics of [G1E2N3R4E5] style.</t>
  </si>
  <si>
    <t>['P4_1', 'K1_1', 'TM1_1', 'TS1_1', 'T1_1', 'S4_1']</t>
  </si>
  <si>
    <t>The song, a prime example of the [G1E2N3R4E5] genre, has a pitch range within [R1A2N3G4E5] [oc0ta1ve2s3]. The [[K01E12Y23]3 k4ey5] gives this music a special emotional quality, while the song itself is [T1M213] seconds in length. With a slow rhythm, the meter of the music is [T1I2M3E4_5S6I7G8N9A0T1U2R3E4].</t>
  </si>
  <si>
    <t>['P4_1', 'K1_1', 'TM1_1', 'R3_0', 'I1_0', 'TS1_o', 'T1_1', 'EM1_1']</t>
  </si>
  <si>
    <t>The use of a specific pitch range of [R1A2N3G4E5] [oc0ta1ve2s3] creates a cohesive and unified sound throughout the musical piece, while the [[K01E12Y23]3 k4ey5] adds a unique flavor. With a duration of [T1M213] seconds, the song maintains a very relaxing [te0mp1o2]. Notably absent are [I1N2S3T4R5U6M7E8N9T0S1], allowing for a distinct atmosphere. The [ti0me1 s2ig3na4tu5re6] of this irregularly timed song, [T1I2M3E4_5S6I7G8N9A0T1U2R3E4], contributes to its relaxed [te0mp1o2]. Overall, this music is characterized by [E1M2O3T4I5O6N7].</t>
  </si>
  <si>
    <t>['P4_1', 'K1_1', 'TM1_1', 'R3_0', 'I1_1', 'TS1_1', 'T1_2', 'S4_1']</t>
  </si>
  <si>
    <t>The musical piece is a [G1E2N3R4E5]-influenced track that showcases a pitch range within [R1A2N3G4E5] [oc0ta1ve2s3]. The music's emotional quality is heightened by its [[K01E12Y23]3 k4ey5] signature, which gives it a special and distinct character. At [T1M213] seconds long, the song features a calming and soothing beat that is further enriched by the addition of [I1N2S3T4R5U6M7E8N9T0S1]. The music's [ti0me1 s2ig3na4tu5re6] is [T1I2M3E4_5S6I7G8N9A0T1U2R3E4], and it is performed at a moderate speed that complements its overall style. Together, all these elements create a unique and memorable musical composition.</t>
  </si>
  <si>
    <t>The pitch range of [R1A2N3G4E5] [oc0ta1ve2s3] in this music offers a unique and memorable listening experience. The use of [[K01E12Y23]3 k4ey5] also creates a rich and dynamic sonic palette. Together, these elements make for an engaging musical composition that is sure to captivate the audience. Whether you're a music enthusiast or simply enjoy good tunes, this music's combination of pitch range and [ke0y1] creates an exciting and dynamic listening experience.</t>
  </si>
  <si>
    <t>['P4_1', 'K1_1', 'TM1_1', 'R3_1', 'I1_1', 'TS1_o', 'T1_0', 'EM1_1', 'B1_1']</t>
  </si>
  <si>
    <t>The musical piece is a [T1M213]-second-long song that showcases a pitch range within [R1A2N3G4E5] [oc0ta1ve2s3]. It is in the [[K01E12Y23]3 k4ey5], providing a powerful and memorable sound. The rhythm in this song is very pronounced, with the music being given its sound through [I1N2S3T4R5U6M7E8N9T0S1]. This song's [ti0me1 s2ig3na4tu5re6] is unique, with [T1I2M3E4_5S6I7G8N9A0T1U2R3E4] being utilized. It is performed quickly and is [E1M2O3T4I5O6N7] in nature, consisting of [[N01U12M23_34B45A56R67S78]8 b9ar0s1].</t>
  </si>
  <si>
    <t>['P4_1', 'R3_1', 'TS1_o', 'I1_0', 'S4_1', 'B1_1']</t>
  </si>
  <si>
    <t>The musical piece showcases a pitch range within [R1A2N3G4E5] [oc0ta1ve2s3] and has a very fast-paced [te0mp1o2]. It does not conform to a common [ti0me1 s2ig3na4tu5re6 o7f 8[T91I02M13E24_35S46I57G68N79A80T91U02R13E24]3] and has chosen not to incorporate [I1N2S3T4R5U6M7E8N9T0S1]. With unmistakable [G1E2N3R4E5] character, the music consists of [[N01U12M23_34B45A56R67S78]8 b9ar0s1] in total.</t>
  </si>
  <si>
    <t>['P4_1', 'T1_1', 'S4_0', 'TS1_1']</t>
  </si>
  <si>
    <t>The use of a specific pitch range of [R1A2N3G4E5] [oc0ta1ve2s3] creates a cohesive and unified sound throughout the musical piece, despite the fact that the song is sluggish and does not conform to the usual standards of the [G1E2N3R4E5] genre. The [ti0me1 s2ig3na4tu5re6] of the music is [T1I2M3E4_5S6I7G8N9A0T1U2R3E4].</t>
  </si>
  <si>
    <t>['EM1_1', 'B1_1', 'R3_1']</t>
  </si>
  <si>
    <t>This song has a very fast and lively rhythm that gives it an [E1M2O3T4I5O6N7] feeling. Its structure follows [[N01U12M23_34B45A56R67S78]8 b9ar0s1], creating a cohesive and structured composition. Overall, the combination of the upbeat [te0mp1o2] and the well-defined structure make for an energetic and engaging musical experience.</t>
  </si>
  <si>
    <t>['P4_1', 'K1_1', 'TM1_1', 'R3_2', 'I1_0', 'TS1_1', 'T1_0', 'S4_0']</t>
  </si>
  <si>
    <t>The pitch range of [R1A2N3G4E5] [oc0ta1ve2s3] adds a distinctive character to the music, emphasizing its emotional depth, while its use of [[K01E12Y23]3 k4ey5] conveys a unique and resonant sound. With a length of [T1M213] seconds, this song features a moderate beat and an arrangement that intentionally omits the use of [I1N2S3T4R5U6M7E8N9T0S1]. The [ti0me1 s2ig3na4tu5re6] of the music is [T1I2M3E4_5S6I7G8N9A0T1U2R3E4], and it moves at a rapid rate. However, it's important to note that this music is not a true representation of the typical [G1E2N3R4E5] genre.</t>
  </si>
  <si>
    <t>['P4_1', 'K1_1', 'TM1_1', 'R3_0', 'EM1_1', 'B1_1']</t>
  </si>
  <si>
    <t>The pitch range of [R1A2N3G4E5] [oc0ta1ve2s3] adds a distinctive character to the music, emphasizing its emotional depth, while the [[K01E12Y23]3 k4ey5] provides a powerful and memorable sound. With a runtime of [T1M213] seconds, this song features a gentle and calming beat, filled with [E1M2O3T4I5O6N7], and spans [[N01U12M23_34B45A56R67S78]8 b9ar0s1].</t>
  </si>
  <si>
    <t>['T1_0', 'K1_1', 'B1_1', 'I1_1']</t>
  </si>
  <si>
    <t>The music that is being played is at a high [te0mp1o2] and is in the [[K01E12Y23]3 k4ey5], which gives it a special emotional quality. This song has roughly [[N01U12M23_34B45A56R67S78]8 b9ar0s1]. To properly play the music, [I1N2S3T4R5U6M7E8N9T0S1] should be included in the arrangement.</t>
  </si>
  <si>
    <t>['K1_1', 'R3_1', 'I1_0', 'T1_2', 'B1_1']</t>
  </si>
  <si>
    <t>This music's use of [[K01E12Y23]3 k4ey5] creates a rich and dynamic sonic palette, while the energetic beat drives the song forward. The absence of [I1N2S3T4R5U6M7E8N9T0S1] contributes to its unique sound. Played at a moderate [te0mp1o2], the song encompasses [[N01U12M23_34B45A56R67S78]8 b9ar0s1], showcasing its carefully crafted composition.</t>
  </si>
  <si>
    <t>['P4_1', 'K1_1', 'TM1_1', 'R3_2', 'I1_0', 'TS1_o', 'T1_0', 'EM1_1']</t>
  </si>
  <si>
    <t>This [T1M213]-second-long song offers a unique and memorable listening experience with its pitch range of [R1A2N3G4E5] [oc0ta1ve2s3]. The use of [[K01E12Y23]3 k4ey5] creates a rich and dynamic sonic palette, while the rhythm remains relaxed and moderate. You won't hear any [I1N2S3T4R5U6M7E8N9T0S1] in this unconventional [ti0me1 s2ig3na4tu5re6] [T1I2M3E4_5S6I7G8N9A0T1U2R3E4]. Despite its fast rate, the music evokes [E1M2O3T4I5O6N7] in nature.</t>
  </si>
  <si>
    <t>['P4_1', 'K1_1', 'TM1_1', 'R3_0', 'TS1_1', 'T1_2', 'EM1_1', 'B1_1']</t>
  </si>
  <si>
    <t>This music is composed in the [[K01E12Y23]3 k4ey5] with a compact pitch range of [R1A2N3G4E5] [oc0ta1ve2s3], resulting in a focused and impactful musical performance. The track has a duration of [T1M213] seconds and features a very soft and smooth rhythm, set in [T1I2M3E4_5S6I7G8N9A0T1U2R3E4] with a moderate speed. The music is imbued with [E1M2O3T4I5O6N7], and its length is determined by [[N01U12M23_34B45A56R67S78]8 b9ar0s1]. Overall, this song creates a powerful emotional experience through its carefully crafted composition and execution.</t>
  </si>
  <si>
    <t>['TM1_1', 'R3_0', 'TS1_o', 'T1_1', 'EM1_1', 'B1_1']</t>
  </si>
  <si>
    <t>This song lasts [T1M213] seconds and has a very gentle and relaxing rhythm. Its [ti0me1 s2ig3na4tu5re6] deviates from the norm, yet the song moves gently, expressing [E1M2O3T4I5O6N7]. In total, [[N01U12M23_34B45A56R67S78]8 b9ar0s1] make up this musical composition.</t>
  </si>
  <si>
    <t>['R3_0', 'I1_0']</t>
  </si>
  <si>
    <t>The song with a very peaceful beat has deliberately excluded instruments.</t>
  </si>
  <si>
    <t>['P4_1', 'K1_1', 'TM1_1', 'R3_1', 'I1_0', 'TS1_o', 'T1_0', 'EM1_1']</t>
  </si>
  <si>
    <t>The musical piece I am describing showcases a pitch range within [R1A2N3G4E5] [oc0ta1ve2s3] and is composed in the [[K01E12Y23]3 k4ey5]. It has a running time of [T1M213] seconds and a really intense [te0mp1o2]. [I1N2S3T4R5U6M7E8N9T0S1] are not included in the instrumentation of this song. An unusual [ti0me1 s2ig3na4tu5re6] [T1I2M3E4_5S6I7G8N9A0T1U2R3E4] is utilized, and the beat is fast-paced. The overall emotional vibe of the music radiates [E1M2O3T4I5O6N7].</t>
  </si>
  <si>
    <t>['P4_1']</t>
  </si>
  <si>
    <t>The pitch range of a musical instrument is determined by the highest and lowest notes it can produce. This range varies depending on the type of instrument. For example, a piano has a wider range than a guitar. The pitch range can also be expressed in terms of [oc0ta1ve2s3], which are a series of eight notes. The size of the pitch range is important because it affects the variety of musical phrases and melodies that can be played on the instrument. Typically, the pitch range of a musical instrument falls within a specific range, which is usually expressed as a certain number of [oc0ta1ve2s3]. Therefore, the pitch range of an instrument can be described as being within a particular range of [oc0ta1ve2s3], such as [R1A2N3G4E5] [oc0ta1ve2s3].</t>
  </si>
  <si>
    <t>['T1_0', 'I1_1']</t>
  </si>
  <si>
    <t>This music has a rapid [te0mp1o2] and is given its sound through instruments.</t>
  </si>
  <si>
    <t>['TS1_1', 'EM1_1', 'I1_1']</t>
  </si>
  <si>
    <t>The music, following a [T1I2M3E4_5S6I7G8N9A0T1U2R3E4] meter, effectively conveys [E1M2O3T4I5O6N7] by employing a vital use of [I1N2S3T4R5U6M7E8N9T0S1].</t>
  </si>
  <si>
    <t>['TM1_1', 'B1_1', 'R3_2']</t>
  </si>
  <si>
    <t>This track is [T1M213] seconds long and progresses over [[N01U12M23_34B45A56R67S78]8 b9ar0s1]. The [te0mp1o2] of the song is in the middle range.</t>
  </si>
  <si>
    <t>['P4_1', 'K1_1', 'TM1_1', 'R3_2', 'I1_1', 'TS1_1', 'T1_0', 'S4_0', 'B1_1']</t>
  </si>
  <si>
    <t>This music offers a unique and memorable listening experience with its pitch range of [R1A2N3G4E5] [oc0ta1ve2s3] and powerful sound in the [[K01E12Y23]3 k4ey5]. With a runtime of [T1M213] seconds, the song's moderate and enjoyable [te0mp1o2] creates an immersive experience. The use of vital [I1N2S3T4R5U6M7E8N9T0S1] adds depth to the music, while its meter in [T1I2M3E4_5S6I7G8N9A0T1U2R3E4] and rapid pace contribute to its energetic performance. Although not firmly rooted in the traditions of the [G1E2N3R4E5] genre, this song spans approximately [[N01U12M23_34B45A56R67S78]8 b9ar0s1], captivating listeners throughout.</t>
  </si>
  <si>
    <t>['R3_2', 'I1_0']</t>
  </si>
  <si>
    <t>The beat of this song is moderate and you won't find any instruments in it.</t>
  </si>
  <si>
    <t>['P4_1', 'K1_1', 'TM1_1', 'R3_1', 'I1_1', 'TS1_o', 'T1_0', 'EM1_1']</t>
  </si>
  <si>
    <t>The use of a specific pitch range of [R1A2N3G4E5] [oc0ta1ve2s3] creates a cohesive and unified sound throughout the musical piece, while the [[K01E12Y23]3 k4ey5] gives this music a special emotional quality. With a duration of [T1M213] seconds, the song showcases a very fast and lively rhythm, enriched by the presence of [I1N2S3T4R5U6M7E8N9T0S1]. The [ti0me1 s2ig3na4tu5re6] of this song is not usual, marked by [T1I2M3E4_5S6I7G8N9A0T1U2R3E4], as it moves at a rapid rate, allowing the music to express [E1M2O3T4I5O6N7].</t>
  </si>
  <si>
    <t>['K1_1', 'TM1_1', 'R3_1', 'I1_0', 'TS1_o', 'T1_1', 'EM1_1', 'B1_1']</t>
  </si>
  <si>
    <t>This [T1M213]-second-long song is composed in the [[K01E12Y23]3 k4ey5], featuring a pronounced rhythm and instrumentation that excludes [I1N2S3T4R5U6M7E8N9T0S1]. The [ti0me1 s2ig3na4tu5re6] used in this song is not ordinary, and it comprises [[N01U12M23_34B45A56R67S78]8 b9ar0s1], contributing to the music's sluggish nature. The overall emotion of the song is characterized by [E1M2O3T4I5O6N7].</t>
  </si>
  <si>
    <t>['P4_1', 'R3_1', 'T1_2', 'EM1_1', 'B1_1']</t>
  </si>
  <si>
    <t>The musical piece spans [[N01U12M23_34B45A56R67S78]8 b9ar0s1] and showcases a pitch range within [R1A2N3G4E5] [oc0ta1ve2s3]. The beat is very forceful while the pace of the song is moderate. Through its composition, the music effectively conveys [E1M2O3T4I5O6N7].</t>
  </si>
  <si>
    <t>['TS1_o', 'P4_1', 'R3_2', 'I1_1']</t>
  </si>
  <si>
    <t>This song features an unusual [ti0me1 s2ig3na4tu5re6], while its limited pitch range of [R1A2N3G4E5] [oc0ta1ve2s3] allows for a greater emphasis on the nuances of tone and phrasing. The musical performance utilizes [I1N2S3T4R5U6M7E8N9T0S1] and has a moderate [te0mp1o2].</t>
  </si>
  <si>
    <t>['P4_1', 'K1_1', 'TM1_1', 'R3_1', 'I1_1', 'T1_1', 'S4_0']</t>
  </si>
  <si>
    <t>The musical piece showcases a pitch range within [R1A2N3G4E5] [oc0ta1ve2s3], while [[K01E12Y23]3 k4ey5] gives this music a special emotional quality. With a duration of [T1M213] seconds, the song's [te0mp1o2] is really intense, complemented by the utilization of [I1N2S3T4R5U6M7E8N9T0S1] in the musical performance. Despite having a slow rhythm, the song deviates from the typical sound of the [G1E2N3R4E5] style.</t>
  </si>
  <si>
    <t>['T1_0', 'TM1_1', 'S4_0', 'TS1_1']</t>
  </si>
  <si>
    <t>The song, which runs for [T1M213] seconds, is played at a fast rate and has a [ti0me1 s2ig3na4tu5re6 o7f 8[T91I02M13E24_35S46I57G68N79A80T91U02R13E24]3]. However, it is not evocative of the classic [G1E2N3R4E5] sound.</t>
  </si>
  <si>
    <t>['K1_1', 'TM1_1', 'R3_2', 'TS1_1', 'I1_0', 'T1_0', 'EM1_1']</t>
  </si>
  <si>
    <t>The [[K01E12Y23]3 k4ey5] in this music provides a powerful and memorable sound, and the track runs for [T1M213] seconds. The beat of this song is moderate and easy to follow, while the [ti0me1 s2ig3na4tu5re6] of the music is [T1I2M3E4_5S6I7G8N9A0T1U2R3E4]. [I1N2S3T4R5U6M7E8N9T0S1] are not a part of the instrumentation in this song, which is characterized by its high-[te0mp1o2] and [E1M2O3T4I5O6N7].</t>
  </si>
  <si>
    <t>['P4_1', 'K1_1', 'TM1_1', 'R3_0', 'I1_1', 'TS1_1', 'T1_1', 'EM1_1']</t>
  </si>
  <si>
    <t>The compact pitch range of [R1A2N3G4E5] [oc0ta1ve2s3] results in a focused and impactful musical performance, complemented by the choice of [[K01E12Y23]3 k4ey5], which creates a captivating and memorable experience. With a length of [T1M213] seconds, the song takes its time, allowing for a very meditative beat to emerge. This composition showcases the featured [I1N2S3T4R5U6M7E8N9T0S1], while adhering to the meter of [T1I2M3E4_5S6I7G8N9A0T1U2R3E4]. Overall, the music's low-speed nature and its defined emotion combine to create a distinct and immersive musical journey.</t>
  </si>
  <si>
    <t>['T1_2', 'EM1_1', 'R3_0']</t>
  </si>
  <si>
    <t>This song has a moderate [te0mp1o2], yet its music projects a strong emotion that is palpable. Despite the [te0mp1o2], the rhythm of this song is very mellow and calming, adding to its emotional depth and making it a unique musical experience.</t>
  </si>
  <si>
    <t>['P4_1', 'K1_1', 'TM1_1', 'R3_2', 'I1_1', 'TS1_1', 'T1_1', 'S4_0']</t>
  </si>
  <si>
    <t>This song is a unique piece of music that has several distinguishing features. Firstly, its pitch range is within [R1A2N3G4E5] [oc0ta1ve2s3], which gives the music a certain depth and complexity. Secondly, the use of [[K01E12Y23]3 k4ey5] adds a special emotional quality to the song. Despite having a slow [te0mp1o2], the song has a smooth and steady rhythm that creates a relaxed and calm atmosphere. Thirdly, the music is played with [I1N2S3T4R5U6M7E8N9T0S1], which play an important role in shaping the overall sound of the piece. The song's runtime is [T1M213] seconds and it is in [T1I2M3E4_5S6I7G8N9A0T1U2R3E4]. Although this music is not representative of the usual [G1E2N3R4E5] sound, it has its own unique and captivating qualities that make it stand out.</t>
  </si>
  <si>
    <t>['P4_1', 'B1_1', 'I1_1']</t>
  </si>
  <si>
    <t>The music comprises of [[N01U12M23_34B45A56R67S78]8 b9ar0s1] and is given its sound through [I1N2S3T4R5U6M7E8N9T0S1]. Its pitch range is within [R1A2N3G4E5] [oc0ta1ve2s3].</t>
  </si>
  <si>
    <t>['P4_1', 'K1_1', 'TM1_1', 'TS1_1', 'I1_1', 'S4_1']</t>
  </si>
  <si>
    <t>The use of a specific pitch range of [R1A2N3G4E5] [oc0ta1ve2s3] creates a cohesive and unified sound throughout the musical piece, while the choice of [[K01E12Y23]3 k4ey5] results in a captivating and memorable experience. The song plays for [T1M213] seconds with [T1I2M3E4_5S6I7G8N9A0T1U2R3E4] as the meter of the music. [I1N2S3T4R5U6M7E8N9T0S1] are utilized in the musical performance, showcasing the song's rootedness in the conventions of [G1E2N3R4E5] music.</t>
  </si>
  <si>
    <t>['P4_1', 'K1_1', 'TM1_1', 'R3_1', 'I1_1', 'TS1_1', 'T1_0', 'S4_1', 'B1_1']</t>
  </si>
  <si>
    <t>The pitch range of [R1A2N3G4E5] [oc0ta1ve2s3] is a defining feature of this [G1E2N3R4E5] music, adding a distinctive character to the overall sound and emphasizing its emotional depth. In addition, the [[K01E12Y23]3 k4ey5] used in this music provides a powerful and memorable sound that further enhances its impact. This track is [T1M213] seconds long and has an intense [te0mp1o2], with a fast rhythm that is sustained throughout the performance. The musical arrangement employs a range of [I1N2S3T4R5U6M7E8N9T0S1], which contribute to the dynamic texture of the music. The meter of the music is [T1I2M3E4_5S6I7G8N9A0T1U2R3E4], and the song progresses over [[N01U12M23_34B45A56R67S78]8 b9ar0s1], creating a sense of momentum and progression that embodies the essence of this particular genre. Overall, this song is a powerful and compelling example of [G1E2N3R4E5] music, showcasing the unique qualities that make this style of music so captivating and engaging.</t>
  </si>
  <si>
    <t>['P4_1', 'T1_1', 'S4_1', 'I1_0']</t>
  </si>
  <si>
    <t>The music in this piece is steeped in the traditions of [G1E2N3R4E5] style, with a gentle beat and a cohesive and unified sound created by the use of a specific pitch range of [R1A2N3G4E5] [oc0ta1ve2s3]. Interestingly, the arrangement of this song has omitted the use of [I1N2S3T4R5U6M7E8N9T0S1], which contributes to its unique sound and character. Overall, this musical piece showcases a thoughtful and intentional approach to composition, resulting in a distinctive and enjoyable listening experience.</t>
  </si>
  <si>
    <t>['I4_1', 'T1_0', 'TM1_1', 'I1_1']</t>
  </si>
  <si>
    <t>The primary sound heard in the melody track is [I1N2S3T4R5U6M7E8N9T0], which gives the high-speed music its distinctive sound. This song is [T1M213] seconds long and its sound is created through the use of [I1N2S3T4R5U6M7E8N9T0S1].</t>
  </si>
  <si>
    <t>['P4_1', 'TM1_1', 'TS1_1', 'T1_2', 'S4_1', 'B1_1']</t>
  </si>
  <si>
    <t>The music's limited pitch range of [R1A2N3G4E5] [oc0ta1ve2s3] allows for a greater emphasis on the nuances of tone and phrasing. The song runs for [T1M213] seconds and is in [T1I2M3E4_5S6I7G8N9A0T1U2R3E4] with a moderate [te0mp1o2]. This unmistakably [G1E2N3R4E5]-style song consists of [[N01U12M23_34B45A56R67S78]8 b9ar0s1] in total.</t>
  </si>
  <si>
    <t>['I1_1']</t>
  </si>
  <si>
    <t>[I1N2S3T4R5U6M7E8N9T0S1] are vital to the creation and performance of music. Whether it's the strum of a guitar, the beat of drums, or the melody of a [ke0y1]board, instruments add depth, texture, and emotion to music. They allow musicians to express themselves in ways that words alone cannot, conveying feelings and moods that resonate with listeners on a deep level. From classical orchestras to rock bands to electronic producers, the use of instruments is essential to the diverse and rich landscape of music. Without them, the world would be a much quieter and less vibrant place.</t>
  </si>
  <si>
    <t>['TM1_1', 'S4_0']</t>
  </si>
  <si>
    <t>The song has a playtime of [T1M213] seconds and it is not firmly rooted in the traditions of [G1E2N3R4E5] genre. Despite not being bound to a specific genre, the music still offers a unique listening experience. It may draw influences from various styles and create something entirely new, or it may defy categorization altogether. Regardless, the song's length and unconventional approach to genre make for an intriguing musical exploration.</t>
  </si>
  <si>
    <t>['P4_1', 'K1_1', 'I1_0']</t>
  </si>
  <si>
    <t>The music's distinctive character is emphasized by the pitch range, which spans [R1A2N3G4E5] [oc0ta1ve2s3] and adds an emotional depth. Additionally, the use of [[K01E12Y23]3 k4ey5] in this music creates a rich and dynamic sonic palette. Notably, you won't find any [I1N2S3T4R5U6M7E8N9T0S1] in this song.</t>
  </si>
  <si>
    <t>['P4_1', 'K1_1', 'TM1_1', 'R3_0', 'I1_1', 'TS1_1', 'I4_0', 'T1_0', 'S4_0', 'B1_1']</t>
  </si>
  <si>
    <t>The [R1A2N3G4E5]-[oc0ta1ve2] pitch range in this [G1E2N3R4E5]-style music delivers a powerful and focused performance that is further enhanced by the rich and dynamic sonic palette of the [[K01E12Y23]3 k4ey5]. The rhythm of this [T1M213]-second track is tranquil and relaxing, with various [I1N2S3T4R5U6M7E8N9T0S1] contributing to its overall impact. The song follows a [[T01I12M23E34_45S56I67G78N89A90T01U12R23E34]4 t5im6e 7si8gn9at0ur1e2] and although [I1N2S3T4R5U6M7E8N9T0] is not the dominant sound in the melody, the music's fast-paced [te0mp1o2] and [[N01U12M23_34B45A56R67S78]8 b9ar0s1] create a sound that defies traditional genre conventions.</t>
  </si>
  <si>
    <t>['TM1_1', 'R3_1', 'TS1_o']</t>
  </si>
  <si>
    <t>This song is unique in several ways. Firstly, it has a highly vigorous rhythm that is sure to get your heart racing. Additionally, its [ti0me1 s2ig3na4tu5re6] is not something you hear every day. To top it all off, the song is [T1M213] seconds long, giving listeners plenty of time to fully appreciate its unique qualities. Whether you're a music aficionado or just looking for something new and exciting to listen to, this song is sure to leave a lasting impression.</t>
  </si>
  <si>
    <t>['P4_1', 'K1_1', 'TM1_1', 'R3_0', 'I1_0', 'TS1_1', 'T1_2', 'EM1_1']</t>
  </si>
  <si>
    <t>The compact pitch range of [R1A2N3G4E5] [oc0ta1ve2s3] creates a focused and impactful musical performance, while the [[K01E12Y23]3 k4ey5] adds a powerful and memorable sound to the music. The song lasts for [T1M213] seconds and has an easy-going rhythm, without any [I1N2S3T4R5U6M7E8N9T0S1]. The music follows a [T1I2M3E4_5S6I7G8N9A0T1U2R3E4] meter and has a moderate [te0mp1o2]. Despite this, it is filled with [E1M2O3T4I5O6N7], making it a powerful and moving piece of music.</t>
  </si>
  <si>
    <t>['K1_1', 'EM1_1', 'R3_2', 'I1_1']</t>
  </si>
  <si>
    <t>The music, filled with [E1M2O3T4I5O6N7], gains a special emotional quality through the [[K01E12Y23]3 k4ey5], while its moderate beat sets the rhythm. The sound of the music is crafted through the use of [I1N2S3T4R5U6M7E8N9T0S1].</t>
  </si>
  <si>
    <t>['P4_1', 'K1_1', 'TM1_1', 'R3_2', 'I1_1', 'TS1_1', 'T1_0', 'S4_1']</t>
  </si>
  <si>
    <t>The musical piece showcases a pitch range within [R1A2N3G4E5] [oc0ta1ve2s3] and the [[K01E12Y23]3 k4ey5] in this music provides a powerful and memorable sound. This is a song that lasts [T1M213] seconds with a rhythm that is not too fast or too slow. [I1N2S3T4R5U6M7E8N9T0S1] are utilized in the musical performance, and [T1I2M3E4_5S6I7G8N9A0T1U2R3E4] is the meter of the music. The song moves quickly, embodying the essence of [G1E2N3R4E5] music.</t>
  </si>
  <si>
    <t>['T1_2', 'K1_1']</t>
  </si>
  <si>
    <t>The music that is being played is composed in the [[K01E12Y23]3 k4ey5] and is being performed at a medium [te0mp1o2].</t>
  </si>
  <si>
    <t>['TM1_1', 'R3_2', 'I1_0', 'I4_1', 'T1_1']</t>
  </si>
  <si>
    <t>This song has a slow pace and a duration of [T1M213] seconds. The beat is moderate and easy to follow, with [I1N2S3T4R5U6M7E8N9T0S1] notably absent. The signature sound of the melody track is created by [I1N2S3T4R5U6M7E8N9T0].</t>
  </si>
  <si>
    <t>['P4_1', 'K1_1', 'R3_0', 'I1_0', 'T1_1', 'S4_1']</t>
  </si>
  <si>
    <t>The music in question features a pitch range of [R1A2N3G4E5] [oc0ta1ve2s3], which adds a distinctive character to the music and emphasizes its emotional depth. Additionally, the choice of [[K01E12Y23]3 k4ey5] results in a captivating and memorable experience for the listener. The rhythm in this song is very gentle and relaxing, while [I1N2S3T4R5U6M7E8N9T0S1] are notably absent from the arrangement. The slow-moving nature of this music is in keeping with the conventions of [G1E2N3R4E5] music, and together these elements create a song that is rooted in tradition while also offering a unique and memorable listening experience.</t>
  </si>
  <si>
    <t>['TM1_1', 'TS1_o', 'I1_1', 'T1_1', 'EM1_1']</t>
  </si>
  <si>
    <t>This song is [T1M213] seconds long with a non-standard [ti0me1 s2ig3na4tu5re6]. The music, characterized by [E1M2O3T4I5O6N7], is given its sound through [I1N2S3T4R5U6M7E8N9T0S1], and has a gentle [te0mp1o2].</t>
  </si>
  <si>
    <t>['P4_1', 'K1_1', 'TM1_1', 'R3_0', 'I1_0', 'TS1_1', 'T1_0', 'S4_1']</t>
  </si>
  <si>
    <t>This track lasts for [T1M213] seconds and features music with a limited pitch range of [R1A2N3G4E5] [oc0ta1ve2s3]. The use of a limited pitch range allows for a greater emphasis on the nuances of tone and phrasing. The music is based on a [[T01I12M23E34_45S56I67G78N89A90T01U12R23E34]4 t5im6e 7si8gn9at0ur1e2] and is played at a quick pace. The [[K01E12Y23]3 k4ey5] provides a powerful and memorable sound, and the song's style is defined by its [G1E2N3R4E5] influences. Despite its quick [te0mp1o2], the song has a peaceful and easy rhythm. Interestingly, the composition of this song does not involve the use of [I1N2S3T4R5U6M7E8N9T0S1].</t>
  </si>
  <si>
    <t>['P4_1', 'K1_1', 'TM1_1', 'R3_1', 'I1_0', 'TS1_o', 'T1_0', 'S4_0']</t>
  </si>
  <si>
    <t>This track's musical performance is both focused and impactful due to its compact pitch range of [R1A2N3G4E5] [oc0ta1ve2s3]. The use of the [[K01E12Y23]3 k4ey5] further contributes to the distinct atmosphere of the music. The beat of this song is extremely strong, and at [T1M213] seconds in length, it maintains a fast [te0mp1o2] throughout. The arrangement of the song intentionally omits the use of [I1N2S3T4R5U6M7E8N9T0S1], and the [ti0me1 s2ig3na4tu5re6] used is not typical of the genre, [T1I2M3E4_5S6I7G8N9A0T1U2R3E4]. Overall, this song stands out as a departure from the typical sound of [G1E2N3R4E5].</t>
  </si>
  <si>
    <t>['P4_1', 'K1_1', 'TM1_1', 'R3_0', 'I1_1', 'TS1_1', 'T1_0', 'EM1_1', 'B1_1']</t>
  </si>
  <si>
    <t>The music in [[K01E12Y23]3 k4ey5] is characterized by a pitch range of [R1A2N3G4E5] [oc0ta1ve2s3], which adds a distinctive character to the music and emphasizes its emotional depth. The beat in this [T1I2M3E4_5S6I7G8N9A0T1U2R3E4] song is very tranquilizing, and the music is given its sound through the use of [I1N2S3T4R5U6M7E8N9T0S1]. Despite being performed at a rapid pace, the [N1U2M3_4B5A6R7S8]-bar song is still able to evoke a strong sense of [E1M2O3T4I5O6N7]. The song, which is [T1M213] seconds in length, showcases the versatility of the composer in combining different elements of music to create a unique and captivating listening experience.</t>
  </si>
  <si>
    <t>['K1_1', 'TM1_1', 'S4_0', 'TS1_o']</t>
  </si>
  <si>
    <t>The [G1E2N3R4E5]-influenced music on this track is [T1M213] seconds long and has an atypical [ti0me1 s2ig3na4tu5re6], but what really sets it apart is the emotional quality the [[K01E12Y23]3 k4ey5] brings to the piece. Despite not following the typical patterns of its genre, this music manages to create a unique and compelling sound that draws the listener in.</t>
  </si>
  <si>
    <t>['P4_1', 'S2_0']</t>
  </si>
  <si>
    <t>The musical piece, which features a pitch range spanning [R1A2N3G4E5] [oc0ta1ve2s3], does not conform to the typical genre of [A1R2T3I4S5T6]. Despite this deviation, the song showcases a unique musical style that sets it apart from other works within the same genre. Its unconventional approach to musical composition and use of innovative techniques make it a standout piece that is sure to captivate listeners with its distinctive sound and creative expression. Whether you are a fan of [A1R2T3I4S5T6]'s traditional style or simply appreciate original and boundary-pushing music, this piece is not to be missed.</t>
  </si>
  <si>
    <t>['P4_1', 'K1_1', 'TM1_1', 'R3_2', 'I1_0', 'TS1_1', 'T1_1', 'EM1_1']</t>
  </si>
  <si>
    <t>The music composed in the [[K01E12Y23]3 k4ey5] has a compact pitch range of [R1A2N3G4E5] [oc0ta1ve2s3], resulting in a focused and impactful musical performance. This track, with a moderate beat, has a length of [T1M213] seconds and moves at a gentle pace. The composition of this song does not involve the use of [I1N2S3T4R5U6M7E8N9T0S1], while the [[T01I12M23E34_45S56I67G78N89A90T01U12R23E34]4 t5im6e 7si8gn9at0ur1e2] is used in the music. Through its sound, the music projects [E1M2O3T4I5O6N7] to its listeners.</t>
  </si>
  <si>
    <t>['P4_1', 'K1_1', 'R3_1', 'TS1_1', 'I1_1', 'S4_0', 'B1_1']</t>
  </si>
  <si>
    <t>The musical piece features a pitch range spanning [R1A2N3G4E5] [oc0ta1ve2s3] and is in the [[K01E12Y23]3 k4ey5], which contributes to its powerful and memorable sound. Its beat is exceptionally strong, and the music follows a [T1I2M3E4_5S6I7G8N9A0T1U2R3E4] meter. The [I1N2S3T4R5U6M7E8N9T0S1] play a significant role in the piece, which stands out from the usual [G1E2N3R4E5] sound. The song consists of [[N01U12M23_34B45A56R67S78]8 b9ar0s1], and its overall composition showcases the artist's skill and creativity.</t>
  </si>
  <si>
    <t>['TS1_1', 'I4_0', 'K1_1', 'I1_0']</t>
  </si>
  <si>
    <t>The meter of the music is indicated by the [ti0me1 s2ig3na4tu5re6]. While [I1N2S3T4R5U6M7E8N9T0] is not the primary instrument used to create the melody in this track, the [[K01E12Y23]3 k4ey5] gives the music a special emotional quality. Interestingly, [I1N2S3T4R5U6M7E8N9T0S1] are not featured in this song.</t>
  </si>
  <si>
    <t>['P4_1', 'K1_1', 'TM1_1', 'R3_1', 'I1_1', 'TS1_1', 'T1_2', 'EM1_1']</t>
  </si>
  <si>
    <t>The pitch range of [R1A2N3G4E5] [oc0ta1ve2s3] is a defining feature of this music, adding a distinctive character that emphasizes its emotional depth. Additionally, the music's choice of [[K01E12Y23]3 k4ey5] results in a captivating and memorable experience for listeners. At a running time of [T1M213] seconds, the song is driven by a highly vigorous rhythm, supported by the vital use of [I1N2S3T4R5U6M7E8N9T0S1]. The music is characterized by a [ti0me1 s2ig3na4tu5re6 o7f 8[T91I02M13E24_35S46I57G68N79A80T91U02R13E24]3], and is moderately-paced, creating a unique sonic texture that evokes [E1M2O3T4I5O6N7].</t>
  </si>
  <si>
    <t>['TM1_1', 'R3_0', 'I1_1', 'T1_0', 'EM1_1']</t>
  </si>
  <si>
    <t>The song's running time is [T1M213] seconds and it features a very comfortable beat. The [I1N2S3T4R5U6M7E8N9T0S1] contribute to the musical composition, creating a dynamic and engaging sound. The music is played at a brisk pace, evoking a sense of energy and movement. Overall, the song carries a [E1M2O3T4I5O6N7] feeling, capturing a range of emotions through its melodies and harmonies.</t>
  </si>
  <si>
    <t>['P4_1', 'K1_1', 'TM1_1', 'R3_2', 'I1_1', 'TS1_1', 'T1_0', 'S4_0']</t>
  </si>
  <si>
    <t>With a pitch range spanning [R1A2N3G4E5] [oc0ta1ve2s3], this music offers a diverse and dynamic listening experience, while [[K01E12Y23]3 k4ey5] gives it a special emotional quality. The song plays for [T1M213] seconds at a [te0mp1o2] that is neither too fast nor too slow. Brought to life through the use of [I1N2S3T4R5U6M7E8N9T0S1], the music is in [T1I2M3E4_5S6I7G8N9A0T1U2R3E4] and played at a fast [te0mp1o2], showcasing its unique sound that diverges from the classic features of the [G1E2N3R4E5].</t>
  </si>
  <si>
    <t>['TS1_o', 'P4_1', 'TM1_1', 'I1_1']</t>
  </si>
  <si>
    <t>This song offers a unique listening experience, as it employs a non-standard [ti0me1 s2ig3na4tu5re6]. The music's pitch range spans [R1A2N3G4E5] [oc0ta1ve2s3], providing a diverse and dynamic sound. With a playtime of [T1M213] seconds, the music showcases the creative use of [I1N2S3T4R5U6M7E8N9T0S1], bringing it to life. Overall, this song presents a refreshing departure from conventional music, showcasing its composer's artistic vision and ingenuity.</t>
  </si>
  <si>
    <t>['K1_1', 'R3_1']</t>
  </si>
  <si>
    <t>The use of [[K01E12Y23]3 k4ey5] in this music creates a distinct atmosphere that is enhanced by the forceful beat of the song. The combination of these elements results in a unique musical experience that captures the listener's attention and provides a memorable experience. The forceful beat drives the rhythm of the song, while the choice of [ke0y1] adds an emotional and tonal depth that elevates the overall impact of the music. Together, these components showcase the artistry and creativity of the musician, demonstrating their ability to manipulate musical elements to create a powerful and engaging piece of music.</t>
  </si>
  <si>
    <t>['B1_1', 'I1_1']</t>
  </si>
  <si>
    <t>The music for this song should feature the specified instruments and progress over a total of [[N01U12M23_34B45A56R67S78]8 b9ar0s1].</t>
  </si>
  <si>
    <t>['P4_1', 'K1_1', 'TM1_1', 'R3_0', 'I1_0', 'TS1_1', 'T1_2', 'S4_1']</t>
  </si>
  <si>
    <t>The music's limited pitch range of [R1A2N3G4E5] [oc0ta1ve2s3] allows for a greater emphasis on the nuances of tone and phrasing, while its use of [[K01E12Y23]3 k4ey5] creates a distinct atmosphere. With a duration of [T1M213] seconds, this song carries a very meditative beat, devoid of [I1N2S3T4R5U6M7E8N9T0S1]. Its [ti0me1 s2ig3na4tu5re6], [T1I2M3E4_5S6I7G8N9A0T1U2R3E4], sets the rhythmic structure for this balanced-paced composition that embodies the essence of classic [G1E2N3R4E5] music.</t>
  </si>
  <si>
    <t>['P4_1', 'T1_0', 'TM1_1', 'I1_0']</t>
  </si>
  <si>
    <t>This fast-paced song has a pitch range of [R1A2N3G4E5] [oc0ta1ve2s3] and a runtime of [T1M213] seconds. It was deliberately created without the inclusion of [I1N2S3T4R5U6M7E8N9T0S1].</t>
  </si>
  <si>
    <t>['P4_1', 'K1_1', 'TM1_1', 'R3_1', 'I1_0', 'TS1_o', 'T1_1', 'S4_0']</t>
  </si>
  <si>
    <t>The musical piece is a unique creation that showcases a pitch range spanning [R1A2N3G4E5] [oc0ta1ve2s3], evoking a special emotional quality through its [[K01E12Y23]3 k4ey5] signature. At [T1M213] seconds in length, this song delivers a strong beat that pulsates throughout the piece. While opting not to incorporate [I1N2S3T4R5U6M7E8N9T0S1], the song's chosen [ti0me1 s2ig3na4tu5re6 o7f 8[T91I02M13E24_35S46I57G68N79A80T91U02R13E24]3] adds to its unconventional nature. The gentle [te0mp1o2] of the music creates a distinct mood, but it does not contain the classic features of the traditional [G1E2N3R4E5] sound. Overall, this musical piece is a distinct expression of creativity that breaks the boundaries of traditional music.</t>
  </si>
  <si>
    <t>['P4_1', 'R3_2', 'TS1_o', 'T1_2', 'EM1_1']</t>
  </si>
  <si>
    <t>The music in question presents a unique and memorable listening experience with its pitch range of [R1A2N3G4E5] [oc0ta1ve2s3]. The rhythm of the song is relaxed and moderate, while the [ti0me1 s2ig3na4tu5re6] [T1I2M3E4_5S6I7G8N9A0T1U2R3E4] is not typical. The pace of the song is also moderate, but what truly stands out is the emotion it radiates. Whether it's joy, sadness, or something else entirely, the music captures and conveys a powerful feeling that is sure to resonate with listeners.</t>
  </si>
  <si>
    <t>Instruments are an essential component of music. Without them, music would be incomplete and lack depth. Whether it's the rich sound of a piano, the rhythmic beat of drums, or the soaring melody of a violin, instruments bring unique qualities to music that cannot be replicated by voice alone. Therefore, it's important to ensure that instruments are included in the music to create a more dynamic and engaging listening experience.</t>
  </si>
  <si>
    <t>['R3_1', 'I1_0', 'T1_0', 'EM1_1', 'B1_1']</t>
  </si>
  <si>
    <t>The fast-paced [te0mp1o2] of this upbeat song creates an energetic vibe, even though it deliberately excludes instruments. Despite the absence of certain instruments, the music still manages to span [[N01U12M23_34B45A56R67S78]8 b9ar0s1] and evoke a [E1M2O3T4I5O6N7] feeling.</t>
  </si>
  <si>
    <t>['K1_1']</t>
  </si>
  <si>
    <t>In music, the choice of [ke0y1] can have a significant impact on the overall mood and atmosphere of a piece. The use of a specific [ke0y1] can create a distinct feeling or emotional response in the listener. For instance, the use of the [[K01E12Y23]3 k4ey5] in this particular piece of music creates a unique atmosphere that is different from other [ke0y1]s. The [ke0y1] choice influences the pitch and tonality of the music, which can evoke different emotions and sensations in the listener, making it an essential element in the composition process.</t>
  </si>
  <si>
    <t>['TS1_o', 'P4_1', 'S4_1', 'I1_0']</t>
  </si>
  <si>
    <t>This song is a quintessential example of the [G1E2N3R4E5] sound with a non-conventional [ti0me1 s2ig3na4tu5re6]. It offers a unique and memorable listening experience with a pitch range of [R1A2N3G4E5] [oc0ta1ve2s3]. Interestingly, the song is devoid of [I1N2S3T4R5U6M7E8N9T0S1].</t>
  </si>
  <si>
    <t>['P4_1', 'TM1_1', 'R3_1', 'I1_0', 'EM1_1']</t>
  </si>
  <si>
    <t>With a pitch range spanning [R1A2N3G4E5] [oc0ta1ve2s3], this music offers a diverse and dynamic listening experience that runs for [T1M213] seconds. The forceful beat in this song is complemented by an arrangement that intentionally omits the use of [I1N2S3T4R5U6M7E8N9T0S1], resulting in a unique sonic landscape. This composition projects [E1M2O3T4I5O6N7], evoking a powerful and captivating atmosphere.</t>
  </si>
  <si>
    <t>['P4_1', 'R3_0']</t>
  </si>
  <si>
    <t>The pitch range of [R1A2N3G4E5] [oc0ta1ve2s3] in this song adds a distinctive character to the music, emphasizing its emotional depth. Additionally, the song features a very soft and smooth rhythm, which complements the pitch range and contributes to its overall atmosphere. Together, these elements create a unique musical experience that is both emotive and calming.</t>
  </si>
  <si>
    <t>['TS1_o', 'R3_2', 'I1_0']</t>
  </si>
  <si>
    <t>The [ti0me1 s2ig3na4tu5re6] employed in this song is uncommon, and it has a steady and moderate rhythm. However, [I1N2S3T4R5U6M7E8N9T0S1] are not featured in this song.</t>
  </si>
  <si>
    <t>['P4_1', 'K1_1', 'TM1_1', 'R3_2', 'I1_1', 'TS1_1', 'T1_1', 'S4_1']</t>
  </si>
  <si>
    <t>The track's compact pitch range spanning [R1A2N3G4E5] [oc0ta1ve2s3] creates a focused and impactful musical performance, which is enhanced by the emotional quality of the music in the [[K01E12Y23]3 k4ey5]. The song has a duration of [T1M213] seconds and features a beat that strikes a balance between being neither too fast nor too slow. The use of [I1N2S3T4R5U6M7E8N9T0S1] is vital to the music, which follows a [T1I2M3E4_5S6I7G8N9A0T1U2R3E4] meter at a slow pace. Rooted in the conventions of [G1E2N3R4E5] music, this song delivers a powerful musical experience that is sure to captivate its audience.</t>
  </si>
  <si>
    <t>['B1_1', 'TM1_1', 'I1_1']</t>
  </si>
  <si>
    <t>The song consists of approximately [[N01U12M23_34B45A56R67S78]8 b9ar0s1] and is [T1M213] seconds long. To create the music, [I1N2S3T4R5U6M7E8N9T0S1] should be featured.</t>
  </si>
  <si>
    <t>['R3_1', 'TS1_1', 'I1_1', 'T1_0', 'S4_0']</t>
  </si>
  <si>
    <t>The musical performance employs [I1N2S3T4R5U6M7E8N9T0S1] and the [te0mp1o2] in this song is very rapid, creating a brisk pace. The meter of the music is [T1I2M3E4_5S6I7G8N9A0T1U2R3E4]. Despite its brisk pace, the song's style does not adhere to the typical characteristics of [G1E2N3R4E5] genre, resulting in a unique musical experience. Overall, this music offers a fast-paced and distinctive sound, characterized by its unique style and instrumentation.</t>
  </si>
  <si>
    <t>['P4_1', 'K1_1', 'TM1_1', 'I1_1']</t>
  </si>
  <si>
    <t>This musical piece, which employs [I1N2S3T4R5U6M7E8N9T0S1], has a limited pitch range of [R1A2N3G4E5] [oc0ta1ve2s3], allowing for a greater emphasis on the nuances of tone and phrasing. The use of the [[K01E12Y23]3 k4ey5] in this music provides a powerful and memorable sound that resonates throughout the track, which lasts for [T1M213] seconds. Overall, this musical performance showcases the skilled use of instruments, a restricted pitch range, and a well-chosen [ke0y1] to create an impactful and nuanced composition.</t>
  </si>
  <si>
    <t>['TM1_1', 'R3_2', 'TS1_1', 'I1_1', 'T1_0', 'S4_0']</t>
  </si>
  <si>
    <t>The song has a running time of [T1M213] seconds and features a moderate beat. It follows the meter of [T1I2M3E4_5S6I7G8N9A0T1U2R3E4] and includes [I1N2S3T4R5U6M7E8N9T0S1] in its composition. Additionally, the song incorporates a quick beat, deviating from the typical characteristics associated with the [G1E2N3R4E5] genre.</t>
  </si>
  <si>
    <t>['K1_1', 'TM1_1', 'I1_0', 'T1_0', 'S4_1']</t>
  </si>
  <si>
    <t>The music is composed in the [[K01E12Y23]3 k4ey5] and has a high-[te0mp1o2]. Its sound is steeped in the conventions of [G1E2N3R4E5] style. The duration of the song is [T1M213] seconds, and you won't hear any [I1N2S3T4R5U6M7E8N9T0S1] in it.</t>
  </si>
  <si>
    <t>['P4_1', 'T1_2', 'S4_0', 'TS1_o']</t>
  </si>
  <si>
    <t>The music in this song has a limited pitch range of [R1A2N3G4E5] [oc0ta1ve2s3], which allows for a greater emphasis on the nuances of tone and phrasing. Despite not having the classic features of the [G1E2N3R4E5] sound, the song is moderately-paced and features an unusual [ti0me1 s2ig3na4tu5re6 o7f 8[T91I02M13E24_35S46I57G68N79A80T91U02R13E24]3]. Together, these elements create a unique and distinctive sound that sets this song apart from others in its genre. The limited pitch range allows for a focus on subtle variations in tone and expression, while the unusual [ti0me1 s2ig3na4tu5re6] adds complexity and interest to the music. Overall, this song is a testament to the power of experimentation and creativity in music.</t>
  </si>
  <si>
    <t>['I4_0', 'P4_1', 'B1_1', 'R3_1']</t>
  </si>
  <si>
    <t>The melody track of this song does not use [I1N2S3T4R5U6M7E8N9T0], but instead emphasizes the nuances of tone and phrasing through a limited pitch range of [R1A2N3G4E5] [oc0ta1ve2s3]. The lively rhythm of the song can be heard across [[N01U12M23_34B45A56R67S78]8 b9ar0s1], creating a dynamic and engaging listening experience.</t>
  </si>
  <si>
    <t>['K1_1', 'TM1_1', 'R3_0', 'I1_1', 'T1_1', 'EM1_1', 'B1_1']</t>
  </si>
  <si>
    <t>The music in this song creates a captivating and memorable experience by utilizing the [[K01E12Y23]3 k4ey5]. The song has a running time of [T1M213] seconds and features a lulling beat enriched by the use of [I1N2S3T4R5U6M7E8N9T0S1]. With its relaxed [te0mp1o2], the music effectively expresses [E1M2O3T4I5O6N7] throughout the song's progression of [[N01U12M23_34B45A56R67S78]8 b9ar0s1].</t>
  </si>
  <si>
    <t>['EM1_1', 'T1_2', 'B1_1', 'R3_0']</t>
  </si>
  <si>
    <t>The [E1M2O3T4I5O6N7]-filled music in this song is accompanied by a moderate rhythm that spans [[N01U12M23_34B45A56R67S78]8 b9ar0s1]. Despite its length, the song maintains a very serene and tranquil rhythm throughout, creating a calming listening experience for the audience.</t>
  </si>
  <si>
    <t>The music composed in the [[K01E12Y23]3 k4ey5] is given a distinctive character by the pitch range of [R1A2N3G4E5] [oc0ta1ve2s3], emphasizing its emotional depth. The sound of the music is produced by [I1N2S3T4R5U6M7E8N9T0S1], and the song lasts for [T1M213] seconds. Together, these elements come together to create a unique musical experience.</t>
  </si>
  <si>
    <t>['P4_1', 'K1_1', 'TM1_1', 'R3_1', 'I1_0', 'TS1_1', 'T1_0', 'EM1_1', 'B1_1']</t>
  </si>
  <si>
    <t>This song is a unique composition that showcases a number of distinctive features. Its pitch range spans [R1A2N3G4E5] [oc0ta1ve2s3], creating a dynamic and varied sonic landscape. Additionally, the use of the [[K01E12Y23]3 k4ey5] adds a unique flavor to the music, lending it a sense of character and personality. Clocking in at [T1M213] seconds, the song is defined by its exceptionally energetic beat, which is played quickly and imbued with a sense of [E1M2O3T4I5O6N7]. Despite its complex composition, the music does not involve the use of [I1N2S3T4R5U6M7E8N9T0S1], instead relying on the [ti0me1 s2ig3na4tu5re6 o7f 8[T91I02M13E24_35S46I57G68N79A80T91U02R13E24]3] and the arrangement of [[N01U12M23_34B45A56R67S78]8 b9ar0s1] to create its distinctive sound. Overall, this song is a testament to the power of creativity and innovation in music, showcasing a range of unique techniques and elements that set it apart from other compositions.</t>
  </si>
  <si>
    <t>['TS1_o', 'B1_1', 'R3_2', 'I1_1']</t>
  </si>
  <si>
    <t>The [ti0me1 s2ig3na4tu5re6] of this song is not commonly used, and the music spans [[N01U12M23_34B45A56R67S78]8 b9ar0s1], showcasing a balanced rhythm. The incorporation of [I1N2S3T4R5U6M7E8N9T0S1] further enhances the overall musical composition.</t>
  </si>
  <si>
    <t>['P4_1', 'K1_1', 'TM1_1', 'R3_1', 'TS1_1', 'T1_2', 'S4_0']</t>
  </si>
  <si>
    <t>The music piece employs a specific pitch range of [R1A2N3G4E5] [oc0ta1ve2s3], which contributes to its cohesive and unified sound. Additionally, the use of the [[K01E12Y23]3 k4ey5] creates a distinct atmosphere that characterizes the song. The rhythm in this musical composition is incredibly powerful, while the [T1I2M3E4_5S6I7G8N9A0T1U2R3E4] meter adds to its overall musical structure. At a moderate rate, the song plays for [T1M213] seconds, making it a captivating musical experience. Although the song is not a quintessential example of [G1E2N3R4E5] style, its unique blend of musical elements creates a memorable and captivating listening experience.</t>
  </si>
  <si>
    <t>The [ke0y1] in which a piece of music is written can have a profound effect on its emotional impact. Different [ke0y1]s can evoke different emotions and moods in the listener. For example, a piece written in a [ma0jo1r2] [ke0y1] is generally perceived as being happier and more uplifting, while a piece written in a [mi0no1r2] [ke0y1] can sound more melancholic and somber. The [ke0y1] can also affect the overall tone of the music, with some [ke0y1]s sounding brighter or darker than others. Therefore, the [ke0y1] plays a crucial role in giving music its special emotional quality.</t>
  </si>
  <si>
    <t>['R3_1', 'I1_1']</t>
  </si>
  <si>
    <t>The musical performance utilizing [I1N2S3T4R5U6M7E8N9T0S1] is truly electrifying in its rhythm. The instruments used in the song contribute to the overall energy and excitement of the piece. From the beat of the drums to the melody of the guitar, each instrument plays a crucial role in creating the electrifying rhythm that makes the song so memorable. The skillful use of these instruments is a testament to the talent and creativity of the musicians who brought the song to life. Overall, the combination of these instruments and their skilled use creates a musical experience that is both exciting and unforgettable.</t>
  </si>
  <si>
    <t>['T1_2', 'TM1_1', 'I1_0']</t>
  </si>
  <si>
    <t>This song is played at a medium pace and has a running time of [T1M213] seconds. It is characterized by the absence of [I1N2S3T4R5U6M7E8N9T0S1].</t>
  </si>
  <si>
    <t>['P4_1', 'K1_1', 'TM1_1', 'R3_2', 'I1_0', 'TS1_o', 'T1_2', 'EM1_1']</t>
  </si>
  <si>
    <t>The music I'm describing has a pitch range within [R1A2N3G4E5] [oc0ta1ve2s3], and its distinct atmosphere is created by the use of the [[K01E12Y23]3 k4ey5]. The song has a length of [T1M213] seconds and features a moderate and easy-to-follow beat, with no [I1N2S3T4R5U6M7E8N9T0S1] heard throughout. The [ti0me1 s2ig3na4tu5re6] used in this song is not conventional, featuring [T1I2M3E4_5S6I7G8N9A0T1U2R3E4], and the song is performed at a moderate speed. Overall, the music is defined by its [E1M2O3T4I5O6N7] quality.</t>
  </si>
  <si>
    <t>['P4_1', 'K1_1', 'TM1_1', 'R3_2', 'I1_0', 'TS1_o', 'T1_2', 'S4_0']</t>
  </si>
  <si>
    <t>The music being described here offers a unique and memorable listening experience due to its pitch range of [R1A2N3G4E5] [oc0ta1ve2s3]. In addition to that, its use of [[K01E12Y23]3 k4ey5] creates a rich and dynamic sonic palette. The song has a length of [T1M213] seconds and its [te0mp1o2] is just right, with a moderate pace. Interestingly, the song does not feature [I1N2S3T4R5U6M7E8N9T0S1] and its [ti0me1 s2ig3na4tu5re6] is not commonly used, being [T1I2M3E4_5S6I7G8N9A0T1U2R3E4]. Despite its moderate [te0mp1o2], this music does not embody the typical features of [G1E2N3R4E5] style, making it a standout piece in its own right.</t>
  </si>
  <si>
    <t>['P4_1', 'B1_1']</t>
  </si>
  <si>
    <t>In music composition, the use of a specific pitch range spanning [R1A2N3G4E5] [oc0ta1ve2s3] can have a significant impact on the overall sound of a musical piece. By using this range consistently throughout the song, it creates a cohesive and unified sound. This technique can be particularly effective when the song spans a large number of bars, approximately [N1U2M3_4B5A6R7S8], helping to maintain a consistent tone and mood throughout the entire piece.</t>
  </si>
  <si>
    <t>['S4_1', 'TM1_1', 'I1_0']</t>
  </si>
  <si>
    <t>This music is a prime representation of the [G1E2N3R4E5] style, playing for [T1M213] seconds, and [I1N2S3T4R5U6M7E8N9T0S1] are not a part of the instrumentation in this song.</t>
  </si>
  <si>
    <t>['P4_1', 'TM1_1', 'R3_1', 'I1_1', 'T1_2']</t>
  </si>
  <si>
    <t>The pitch range of [R1A2N3G4E5] [oc0ta1ve2s3], which adds a distinctive character to the music and emphasizes its emotional depth, is just one aspect of this song. The song is [T1M213] seconds in length and moves at a moderate pace, driven by the intense [te0mp1o2]. [I1N2S3T4R5U6M7E8N9T0S1] play an important role in creating the music's overall sound, adding to its unique flavor and texture. Together, these elements combine to create a truly memorable musical experience.</t>
  </si>
  <si>
    <t>['P4_1', 'TM1_1', 'R3_0', 'TS1_o']</t>
  </si>
  <si>
    <t>The musical piece is a song that lasts for [T1M213] seconds and showcases a pitch range within [R1A2N3G4E5] [oc0ta1ve2s3]. The song features a very mellow rhythm, but it also employs an uncommon [ti0me1 s2ig3na4tu5re6 o7f 8[T91I02M13E24_35S46I57G68N79A80T91U02R13E24]3].</t>
  </si>
  <si>
    <t>['P4_1', 'K1_1', 'TM1_1', 'R3_0', 'I1_0', 'TS1_o', 'T1_1', 'S4_1']</t>
  </si>
  <si>
    <t>This music's pitch range of [R1A2N3G4E5] [oc0ta1ve2s3] offers a unique and memorable listening experience, while its [[K01E12Y23]3 k4ey5] gives it a special emotional quality. With a length of [T1M213] seconds, the track captures attention. Its mellow rhythm, devoid of [I1N2S3T4R5U6M7E8N9T0S1], adds to its distinctive character. The employment of an uncommon [[T01I12M23E34_45S56I67G78N89A90T01U12R23E34]4 t5im6e 7si8gn9at0ur1e2] adds intrigue to the composition. Exhibiting a gentle [te0mp1o2], this song belongs to the [G1E2N3R4E5] genre.</t>
  </si>
  <si>
    <t>['TS1_1']</t>
  </si>
  <si>
    <t>The [ti0me1 s2ig3na4tu5re6] of the music is indicated by the symbol that appears at the beginning of a piece of sheet music. This symbol consists of two numbers, one stacked above the other. The top number represents the number of beats in each measure, while the bottom number represents the note value that receives one beat. Together, these numbers determine the overall rhythm and feel of the music, and help musicians to stay in time and play together effectively. So, the [ti0me1 s2ig3na4tu5re6] is a crucial aspect of music notation that plays a significant role in shaping the overall sound and structure of a piece.</t>
  </si>
  <si>
    <t>['P4_1', 'K1_1', 'TM1_1', 'R3_0', 'I1_0', 'TS1_1', 'T1_1', 'S4_1', 'S2_0', 'B1_1']</t>
  </si>
  <si>
    <t>The song in [[K01E12Y23]3 k4ey5] is a shining example of the [G1E2N3R4E5] style with a playtime of [T1M213] seconds and a pitch range within [R1A2N3G4E5] [oc0ta1ve2s3]. The beat is very calming and soothing, and the music is played at a slow [te0mp1o2] with a [ti0me1 s2ig3na4tu5re6 o7f 8[T91I02M13E24_35S46I57G68N79A80T91U02R13E24]3]. The instrumentation in this song does not include [I1N2S3T4R5U6M7E8N9T0S1], which deviates from [A1R2T3I4S5T6]'s usual sound. The unique flavor added by the [[K01E12Y23]3 k4ey5] and the structure that follows [[N01U12M23_34B45A56R67S78]8 b9ar0s1] make this song a standout piece in its genre.</t>
  </si>
  <si>
    <t>The pitch range of a musical instrument or a singer refers to the span of notes that can be produced by them. This range is usually measured in [oc0ta1ve2s3], which is a musical interval that spans 12 semitones. The typical range for a human singing voice is about 1.5 to 2 [oc0ta1ve2s3], although some exceptional singers can reach up to 4 or 5 [oc0ta1ve2s3]. Similarly, the range of a musical instrument can vary widely depending on its type and design. For example, a piano has a range of 7.5 [oc0ta1ve2s3], while a guitar has a range of about 3 [oc0ta1ve2s3]. Regardless of the specific instrument or voice type, the pitch range is an important aspect of musical expression and can greatly impact the overall sound and emotional impact of a piece of music.</t>
  </si>
  <si>
    <t>['EM1_1', 'B1_1', 'R3_2', 'TS1_o']</t>
  </si>
  <si>
    <t>The music is filled with [E1M2O3T4I5O6N7], and the song structure is made up of [[N01U12M23_34B45A56R67S78]8 b9ar0s1]. The [te0mp1o2] of this song is moderate, while its [ti0me1 s2ig3na4tu5re6] is out of the norm [T1I2M3E4_5S6I7G8N9A0T1U2R3E4].</t>
  </si>
  <si>
    <t>['TM1_1', 'R3_0', 'I1_0']</t>
  </si>
  <si>
    <t>This song has a very mellow rhythm and its running time is [T1M213] seconds. The arrangement of the song is notable for its omission of [I1N2S3T4R5U6M7E8N9T0S1].</t>
  </si>
  <si>
    <t>['P4_1', 'K1_1', 'R3_2', 'TS1_o']</t>
  </si>
  <si>
    <t>The pitch range of [R1A2N3G4E5] [oc0ta1ve2s3] in this song adds a distinctive character to the music, emphasizing its emotional depth. Additionally, the use of [[K01E12Y23]3 k4ey5] in this music provides a powerful and memorable sound. The song features a moderate beat and a [ti0me1 s2ig3na4tu5re6] that is not commonly found, [T1I2M3E4_5S6I7G8N9A0T1U2R3E4]. Overall, these musical elements contribute to the unique and captivating nature of the song, making it stand out among other pieces in its genre.</t>
  </si>
  <si>
    <t>['P4_1', 'K1_1', 'TM1_1', 'R3_2', 'I1_0', 'TS1_1', 'T1_2', 'S4_1']</t>
  </si>
  <si>
    <t>This music offers a diverse and dynamic listening experience with a pitch range spanning [R1A2N3G4E5] [oc0ta1ve2s3]. The [[K01E12Y23]3 k4ey5] adds a unique flavor to the music, which is played at a balanced pace with a rhythm that is neither too fast nor too slow. The [[T01I12M23E34_45S56I67G78N89A90T01U12R23E34]4 t5im6e 7si8gn9at0ur1e2] of the music complements the quintessential [G1E2N3R4E5] sound of this song, which has a length of [T1M213] seconds and features no [I1N2S3T4R5U6M7E8N9T0S1]. Overall, this song provides a unique and enjoyable musical experience that showcases the distinctive characteristics of its genre.</t>
  </si>
  <si>
    <t>This music's pitch range of [R1A2N3G4E5] [oc0ta1ve2s3] offers a unique and memorable listening experience, while the [[K01E12Y23]3 k4ey5] adds a unique flavor to it. The length of the song is [T1M213] seconds, providing ample time to immerse oneself in its melodies. With a relaxing [te0mp1o2], the music creates a tranquil atmosphere, complemented by the absence of [I1N2S3T4R5U6M7E8N9T0S1] in its instrumentation. Furthermore, an uncommon [[T01I12M23E34_45S56I67G78N89A90T01U12R23E34]4 t5im6e 7si8gn9at0ur1e2] is employed, enhancing its distinctiveness. Overall, the slow [te0mp1o2], coupled with the music's emotional depth, fills the composition with a profound sense of [E1M2O3T4I5O6N7].</t>
  </si>
  <si>
    <t>['T1_1', 'P4_1', 'K1_1', 'TM1_1']</t>
  </si>
  <si>
    <t>This music offers a relaxed [te0mp1o2] and a diverse and dynamic listening experience with a pitch range spanning [R1A2N3G4E5] [oc0ta1ve2s3]. Its use of the [[K01E12Y23]3 k4ey5] creates a rich and dynamic sonic palette. The song itself is [T1M213] seconds long.</t>
  </si>
  <si>
    <t>['P4_1', 'K1_1', 'R3_1', 'TS1_o', 'I1_0', 'B1_1']</t>
  </si>
  <si>
    <t>The musical piece is a unique composition that showcases a pitch range within [R1A2N3G4E5] [oc0ta1ve2s3]. The use of [[K01E12Y23]3 k4ey5] gives this music a special emotional quality that resonates with listeners. The beat in this song is very forceful, creating a captivating rhythm that adds to the overall impact of the music. In addition, the song features an unconventional [ti0me1 s2ig3na4tu5re6 o7f 8[T91I02M13E24_35S46I57G68N79A80T91U02R13E24]3], adding to its distinctive character. Interestingly, the arrangement of this song has omitted the use of [I1N2S3T4R5U6M7E8N9T0S1], resulting in a sound that is both raw and organic. The song structure is made up of [[N01U12M23_34B45A56R67S78]8 b9ar0s1], providing a solid foundation for the composition's intricate melodies and harmonies. Together, these elements create a captivating musical experience that is sure to leave a lasting impression on the listener.</t>
  </si>
  <si>
    <t>['P4_1', 'I1_0']</t>
  </si>
  <si>
    <t>With a pitch range spanning [R1A2N3G4E5] [oc0ta1ve2s3], this music offers a diverse and dynamic listening experience. Despite this impressive range, the song has deliberately opted not to incorporate [I1N2S3T4R5U6M7E8N9T0S1], resulting in a unique and distinctive sound. The absence of these instruments creates a minimalist approach, allowing other elements such as the vocals or percussion to take center stage and shine. This deliberate choice adds an extra layer of creativity and artistry to the music, showcasing the artist's ability to experiment with sound and push the boundaries of what is expected in the genre.</t>
  </si>
  <si>
    <t>['TS1_o', 'TM1_1', 'I1_1']</t>
  </si>
  <si>
    <t>The [ti0me1 s2ig3na4tu5re6] of this song is not regular, but despite this, the music is brought to life through the use of various instruments. The song has a running time of [T1M213] seconds, and the unique [ti0me1 s2ig3na4tu5re6] adds to the distinctiveness of the piece. The instrumentation used in the song is crucial in creating a cohesive and engaging musical experience for the listener.</t>
  </si>
  <si>
    <t>['K1_1', 'I1_0']</t>
  </si>
  <si>
    <t>The [ke0y1] adds a unique flavor to this music, and you won't find any instruments in this song. The absence of instruments creates a different experience for the listener, and the [ke0y1] played on its own enhances the emotional impact of the music. It's not uncommon for artists to experiment with different approaches to their music, and in this case, the use of only the [ke0y1] helps to convey a particular mood or feeling. The simplicity of the composition allows the listener to focus on the melody and appreciate the nuances of the performance. Overall, the combination of the distinctive [ke0y1] and lack of instruments in this song creates a memorable and captivating listening experience.</t>
  </si>
  <si>
    <t>['TM1_1', 'I1_1']</t>
  </si>
  <si>
    <t>The song's running time is [T1M213] seconds and the music is enriched by [I1N2S3T4R5U6M7E8N9T0S1]. The combination of these two elements creates a unique listening experience that captures the essence of the song. The use of [I1N2S3T4R5U6M7E8N9T0S1] enhances the melody and adds depth to the overall sound. With a running time of [T1M213] seconds, the song allows for ample time to explore the musical intricacies and appreciate the skillful use of instrumentation. Overall, the song's length and instrumentation work together to create a memorable and enjoyable piece of music.</t>
  </si>
  <si>
    <t>['K1_1', 'T1_1', 'S4_0', 'TS1_1']</t>
  </si>
  <si>
    <t>This music is composed in the [[K01E12Y23]3 k4ey5] and has a low-[te0mp1o2]. It does not adhere to the traditions of [G1E2N3R4E5] style but features a [T1I2M3E4_5S6I7G8N9A0T1U2R3E4] meter.</t>
  </si>
  <si>
    <t>['P4_1', 'K1_1', 'TM1_1', 'R3_0', 'I1_1', 'TS1_1', 'T1_0', 'S4_1']</t>
  </si>
  <si>
    <t>This music embodies the essence of classic [G1E2N3R4E5] music with a pitch range within [R1A2N3G4E5] [oc0ta1ve2s3] and the use of [[K01E12Y23]3 k4ey5], conveying a unique and resonant sound. The song is [T1M213] seconds long and has a brisk [te0mp1o2] with a tranquilizing beat. The music comes to life through the use of [I1N2S3T4R5U6M7E8N9T0S1] and is based on a [[T01I12M23E34_45S56I67G78N89A90T01U12R23E34]4 t5im6e 7si8gn9at0ur1e2]. Overall, this song showcases the quintessential features of [G1E2N3R4E5] music in a captivating and memorable way.</t>
  </si>
  <si>
    <t>['P4_1', 'K1_1', 'TM1_1', 'R3_1', 'TS1_1', 'I1_1', 'I4_1']</t>
  </si>
  <si>
    <t>This music is composed in the [[K01E12Y23]3 k4ey5] and has a pitch range within [R1A2N3G4E5] [oc0ta1ve2s3]. The duration of the song is [T1M213] seconds, and it features a very fast and lively rhythm. The [ti0me1 s2ig3na4tu5re6] of the music is [T1I2M3E4_5S6I7G8N9A0T1U2R3E4], and the use of [I1N2S3T4R5U6M7E8N9T0S1] is crucial to the composition. Specifically, [I1N2S3T4R5U6M7E8N9T0] serves as the primary instrument for creating the melody in this track.</t>
  </si>
  <si>
    <t>This music offers a captivating and memorable listening experience with a pitch range spanning [R1A2N3G4E5] [oc0ta1ve2s3] and a choice of [[K01E12Y23]3 k4ey5]. Its diverse and dynamic range makes for a truly engaging musical journey, with the use of [[K01E12Y23]3 k4ey5] adding an extra layer of depth and intrigue to the overall sound. Whether you're a music lover or simply looking for something new and exciting, this music is sure to leave a lasting impression on your ears and your soul.</t>
  </si>
  <si>
    <t>['P4_1', 'K1_1', 'TM1_1', 'R3_1', 'I1_0', 'R1_0', 'T1_2', 'S4_1']</t>
  </si>
  <si>
    <t>This music's pitch range is within [R1A2N3G4E5] [oc0ta1ve2s3], and its use of the [[K01E12Y23]3 k4ey5] creates a rich and dynamic sonic palette. With a duration of [T1M213] seconds, this song boasts a very powerful and driving beat. Opting not to incorporate [I1N2S3T4R5U6M7E8N9T0S1], it lacks the necessary elements to be considered danceable. However, played at a medium [te0mp1o2], the music is evocative of the classic [G1E2N3R4E5] sound.</t>
  </si>
  <si>
    <t>['P4_1', 'K1_1', 'TM1_1', 'R3_0', 'I1_1', 'TS1_o', 'T1_1', 'EM1_1']</t>
  </si>
  <si>
    <t>The use of a specific pitch range of [R1A2N3G4E5] [oc0ta1ve2s3] creates a cohesive and unified sound throughout the musical piece, while the choice of [[K01E12Y23]3 k4ey5] results in a captivating and memorable experience. Running for [T1M213] seconds, the song maintains a soft and smooth [te0mp1o2], enhanced by the addition of [I1N2S3T4R5U6M7E8N9T0S1] that contribute to the overall musical composition. Not commonly used, the [ti0me1 s2ig3na4tu5re6 o7f 8[T91I02M13E24_35S46I57G68N79A80T91U02R13E24]3] adds a unique touch, further complemented by the slow performance, evoking a [E1M2O3T4I5O6N7] feeling in the music.</t>
  </si>
  <si>
    <t>['P4_1', 'K1_1', 'TM1_1', 'R3_2', 'I1_0', 'TS1_o', 'T1_0', 'S4_0']</t>
  </si>
  <si>
    <t>This music possesses several unique features that make it stand out. Firstly, the pitch range spans [R1A2N3G4E5] [oc0ta1ve2s3], which adds a distinctive character to the music and emphasizes its emotional depth. Additionally, the use of the [[K01E12Y23]3 k4ey5] adds a unique flavor to the music. The track has a duration of [T1M213] seconds and features a fast-paced beat with a [te0mp1o2] that is not too fast or too slow. Interestingly, the song deliberately excludes [I1N2S3T4R5U6M7E8N9T0S1] to create a particular sound. Furthermore, the [ti0me1 s2ig3na4tu5re6] used in this song is not conventional, adding to its uniqueness. Despite its fast-paced beat, this song is not a quintessential example of [G1E2N3R4E5] style, making it a fascinating piece of music to listen to.</t>
  </si>
  <si>
    <t>['I4_1', 'T1_1', 'TM1_1', 'R3_2']</t>
  </si>
  <si>
    <t>The main instrument utilized for the melody track is [I1N2S3T4R5U6M7E8N9T0]. This music is played at a low [te0mp1o2] and has a moderate and enjoyable pace. The song is [T1M213] seconds in length.</t>
  </si>
  <si>
    <t>['P4_1', 'K1_1', 'TM1_1', 'TS1_1', 'T1_2']</t>
  </si>
  <si>
    <t>This music offers a diverse and dynamic listening experience, with a pitch range spanning [R1A2N3G4E5] [oc0ta1ve2s3]. It is composed in the [[K01E12Y23]3 k4ey5], has a duration of [T1M213] seconds, and a [ti0me1 s2ig3na4tu5re6 o7f 8[T91I02M13E24_35S46I57G68N79A80T91U02R13E24]3]. The music is played at a moderate speed, creating a balanced and enjoyable rhythm for the listener. Overall, this piece offers a well-crafted and engaging musical experience that showcases the composer's skill and creativity.</t>
  </si>
  <si>
    <t>['S4_1']</t>
  </si>
  <si>
    <t>With its signature rhythms and instrumentations, this music is a prime representation of the [G1E2N3R4E5] style. Whether you're a longtime fan or a newcomer to the genre, this music is sure to delight and entertain with its unique blend of traditional and modern elements. From the soaring melodies to the intricate percussion, every aspect of this music is crafted with care and attention to detail, making it a true masterpiece of the [G1E2N3R4E5] genre. So sit back, relax, and let the music transport you to another world.</t>
  </si>
  <si>
    <t>['TS1_1', 'P4_1', 'B1_1', 'I1_0']</t>
  </si>
  <si>
    <t>This music has a meter of [T1I2M3E4_5S6I7G8N9A0T1U2R3E4] and offers a diverse and dynamic listening experience with a pitch range spanning [R1A2N3G4E5] [oc0ta1ve2s3]. The song consists of roughly [[N01U12M23_34B45A56R67S78]8 b9ar0s1] and is notably absent of [I1N2S3T4R5U6M7E8N9T0S1].</t>
  </si>
  <si>
    <t>['K1_1', 'B1_1']</t>
  </si>
  <si>
    <t>This song's choice of [[K01E12Y23]3 k4ey5] results in a captivating and memorable experience, and you can hear [[N01U12M23_34B45A56R67S78]8 b9ar0s1] in it. The use of the [[K01E12Y23]3 k4ey5] creates a specific emotional and tonal atmosphere that adds to the overall impact of the music. Meanwhile, the [[N01U12M23_34B45A56R67S78]8 b9ar0s1] contribute to the song's structure and pacing, shaping the listener's journey through its melodies and rhythms. Together, these elements combine to create a unique and powerful musical experience that engages the listener on multiple levels.</t>
  </si>
  <si>
    <t>['P4_1', 'TM1_1', 'TS1_o', 'T1_0', 'EM1_1']</t>
  </si>
  <si>
    <t>With a pitch range spanning [R1A2N3G4E5] [oc0ta1ve2s3], the music in this song offers a diverse and dynamic listening experience. The song has a duration of [T1M213] seconds and utilizes an uncommon [ti0me1 s2ig3na4tu5re6 o7f 8[T91I02M13E24_35S46I57G68N79A80T91U02R13E24]3], which contributes to its fast-paced movement. Throughout the piece, the music is filled with [E1M2O3T4I5O6N7], adding to the overall intensity and impact of the composition.</t>
  </si>
  <si>
    <t>['P4_1', 'S4_0', 'I1_0']</t>
  </si>
  <si>
    <t>The musical piece in question showcases a pitch range within [R1A2N3G4E5] [oc0ta1ve2s3] and is not heavily influenced by the conventions of [G1E2N3R4E5] genre. [I1N2S3T4R5U6M7E8N9T0S1] are not included in the instrumentation for this song.</t>
  </si>
  <si>
    <t>['P4_1', 'K1_1', 'B1_1', 'R3_0']</t>
  </si>
  <si>
    <t>The compact pitch range of [R1A2N3G4E5] [oc0ta1ve2s3] not only allows for precision in musical performance, but also results in a focused and impactful presentation. In addition, the use of [[K01E12Y23]3 k4ey5] imbues the music with a special emotional quality that resonates with the listener. The song consists of approximately [[N01U12M23_34B45A56R67S78]8 b9ar0s1], providing ample opportunity for exploration of musical themes and development. The rhythm of the piece is especially comforting, creating a sense of familiarity and ease for the listener.</t>
  </si>
  <si>
    <t>The music's limited pitch range of [R1A2N3G4E5] [oc0ta1ve2s3] allows for a greater emphasis on the nuances of tone and phrasing, composed in the [[K01E12Y23]3 k4ey5] with a duration of [T1M213] seconds. It features a very calming and soothing beat while excluding the use of [I1N2S3T4R5U6M7E8N9T0S1]. A non-standard [[T01I12M23E34_45S56I67G78N89A90T01U12R23E34]4 t5im6e 7si8gn9at0ur1e2] was chosen, accompanied by a slow [te0mp1o2], all expressing [E1M2O3T4I5O6N7].</t>
  </si>
  <si>
    <t>The music moves swiftly and is characterized by [E1M2O3T4I5O6N7].</t>
  </si>
  <si>
    <t>The musical piece showcases a pitch range within [R1A2N3G4E5] [oc0ta1ve2s3] and is composed in the [[K01E12Y23]3 k4ey5]. It is a [T1M213]-second song with a very lulling beat. [I1N2S3T4R5U6M7E8N9T0S1] are utilized in the musical performance. The [ti0me1 s2ig3na4tu5re6] employed in this song is uncommon, [T1I2M3E4_5S6I7G8N9A0T1U2R3E4], while the [te0mp1o2] is rapid. Overall, this music is unmistakably [G1E2N3R4E5] in character.</t>
  </si>
  <si>
    <t>['TS1_1', 'K1_1', 'TM1_1', 'I1_0']</t>
  </si>
  <si>
    <t>This captivating and memorable music has a [ti0me1 s2ig3na4tu5re6 o7f 8[T91I02M13E24_35S46I57G68N79A80T91U02R13E24]3] and is played in the [[K01E12Y23]3 k4ey5]. The song, which lasts [T1M213] seconds, is unique in that it is devoid of [I1N2S3T4R5U6M7E8N9T0S1]. Despite the absence of traditional instruments, this song's arrangement and composition showcase the power of simplicity and highlight the importance of musical creativity.</t>
  </si>
  <si>
    <t>['P4_1', 'K1_1', 'TM1_1', 'R3_1', 'I1_1', 'TS1_1', 'T1_0', 'EM1_1']</t>
  </si>
  <si>
    <t>This music offers a diverse and dynamic listening experience, with a pitch range spanning [R1A2N3G4E5] [oc0ta1ve2s3]. The [[K01E12Y23]3 k4ey5] gives the music a special emotional quality, which is further emphasized by the fast-paced [te0mp1o2] and [T1M213]-second duration of the song. The music features [I1N2S3T4R5U6M7E8N9T0S1] and is played in [T1I2M3E4_5S6I7G8N9A0T1U2R3E4], contributing to its rapid pace. Despite its speed, the music is imbued with [E1M2O3T4I5O6N7], creating a truly captivating listening experience.</t>
  </si>
  <si>
    <t>['P4_1', 'K1_1', 'TM1_1', 'R3_1', 'I1_1', 'TS1_1', 'T1_1', 'EM1_1']</t>
  </si>
  <si>
    <t>The musical piece showcases a pitch range within [R1A2N3G4E5] [oc0ta1ve2s3] and is composed in the [[K01E12Y23]3 k4ey5]. It has a duration of [T1M213] seconds and features a very upbeat [te0mp1o2]. The music should include [I1N2S3T4R5U6M7E8N9T0S1], and the [[T01I12M23E34_45S56I67G78N89A90T01U12R23E34]4 t5im6e 7si8gn9at0ur1e2] is used. Played at a leisurely pace, the music is defined by [E1M2O3T4I5O6N7].</t>
  </si>
  <si>
    <t>['P4_1', 'K1_1', 'TM1_1', 'R3_0', 'I1_0', 'TS1_o', 'T1_1', 'S4_1', 'B1_1']</t>
  </si>
  <si>
    <t>The musical piece showcases a pitch range within [R1A2N3G4E5] [oc0ta1ve2s3], while the [[K01E12Y23]3 k4ey5] adds a unique flavor to this music. Running for [T1M213] seconds, the song captivates with its lulling beat. Deliberately excluding [I1N2S3T4R5U6M7E8N9T0S1], it presents a non-conventional [ti0me1 s2ig3na4tu5re6 o7f 8[T91I02M13E24_35S46I57G68N79A80T91U02R13E24]3]. Performed slowly, this [G1E2N3R4E5] song is divided into [[N01U12M23_34B45A56R67S78]8 b9ar0s1].</t>
  </si>
  <si>
    <t>['TS1_o', 'K1_1', 'EM1_1', 'I1_0']</t>
  </si>
  <si>
    <t>The unconventional [ti0me1 s2ig3na4tu5re6] of this song sets it apart from common music. Adding to its uniqueness, the music is in the [[K01E12Y23]3 k4ey5], which brings a distinct flavor to the composition. It evokes a [E1M2O3T4I5O6N7] feeling that complements the non-traditional rhythm. Interestingly, this song stands out even more by intentionally omitting certain instruments, showcasing a deliberate artistic choice to focus on other elements of the music.</t>
  </si>
  <si>
    <t>['K1_1', 'TM1_1', 'R3_1', 'I1_0', 'T1_2']</t>
  </si>
  <si>
    <t>The [I1N2S3T4R5U6M7E8N9T0S1]-free music has a duration of [T1M213] seconds and a moderate speed, but its [K1E2Y3] gives it a special emotional quality. Additionally, the song features a highly intense rhythm that contributes to its overall vibe.</t>
  </si>
  <si>
    <t>['K1_1', 'TM1_1', 'TS1_o', 'T1_2', 'B1_1']</t>
  </si>
  <si>
    <t>The music in this song conveys a unique and resonant sound through its use of the [[K01E12Y23]3 k4ey5]. It features a balanced beat and has a runtime of [T1M213] seconds. One of the distinguishing characteristics of this song is its use of a [ti0me1 s2ig3na4tu5re6] that is not commonly found, adding to its distinctiveness. The composition of the song includes [[N01U12M23_34B45A56R67S78]8 b9ar0s1], which further contributes to the complexity and richness of its sound. Overall, this song is a notable and remarkable piece of music that stands out for its inventive use of various musical elements.</t>
  </si>
  <si>
    <t>With a pitch range spanning [R1A2N3G4E5] [oc0ta1ve2s3], this music offers a diverse and dynamic listening experience in the [[K01E12Y23]3 k4ey5], providing a powerful and memorable sound. The length of the track is [T1M213] seconds, accompanied by a steady and moderate rhythm. You won't hear any [I1N2S3T4R5U6M7E8N9T0S1] in this atypical [ti0me1 s2ig3na4tu5re6] [T1I2M3E4_5S6I7G8N9A0T1U2R3E4]. The song is moderately-paced, yet imbued with [E1M2O3T4I5O6N7].</t>
  </si>
  <si>
    <t>['K1_1', 'B1_1', 'TM1_1', 'I1_0']</t>
  </si>
  <si>
    <t>The use of [[K01E12Y23]3 k4ey5] in this music creates a distinct atmosphere, while [[N01U12M23_34B45A56R67S78]8 b9ar0s1] can be heard throughout the song which has a duration of [T1M213] seconds. Interestingly, [I1N2S3T4R5U6M7E8N9T0S1] are notably absent in this composition, adding to its unique character and sound.</t>
  </si>
  <si>
    <t>['T1_1', 'K1_1', 'TM1_1', 'I1_0']</t>
  </si>
  <si>
    <t>This song has a gentle [te0mp1o2] that is enhanced by the use of the [[K01E12Y23]3 k4ey5], giving it a special emotional quality. It lasts for [T1M213] seconds and features instrumentation that does not include [I1N2S3T4R5U6M7E8N9T0S1].</t>
  </si>
  <si>
    <t>['P4_1', 'K1_1', 'TM1_1', 'R3_2', 'I1_0', 'T1_2', 'EM1_1']</t>
  </si>
  <si>
    <t>The [[K01E12Y23]3 k4ey5] of the [T1M213]-second song with a compact pitch range of [R1A2N3G4E5] [oc0ta1ve2s3] results in a focused and impactful musical performance, adding a unique flavor to the music. Despite the absence of [I1N2S3T4R5U6M7E8N9T0S1], the song has a calm and moderate rhythm, performed at a moderate pace. The music evokes [E1M2O3T4I5O6N7] in nature, creating a serene atmosphere.</t>
  </si>
  <si>
    <t>['P4_1', 'K1_1', 'TM1_1', 'R3_2', 'I1_0', 'TS1_1', 'T1_2', 'EM1_1']</t>
  </si>
  <si>
    <t>The music's pitch range is within [R1A2N3G4E5] [oc0ta1ve2s3], while its use of the [[K01E12Y23]3 k4ey5] creates a rich and dynamic sonic palette. With a running time of [T1M213] seconds, this song maintains a moderate beat and excludes any [I1N2S3T4R5U6M7E8N9T0S1]. Featuring a [T1I2M3E4_5S6I7G8N9A0T1U2R3E4] meter, the music carries a moderate rhythm and radiates [E1M2O3T4I5O6N7].</t>
  </si>
  <si>
    <t>['P4_1', 'K1_1', 'TM1_1', 'R3_1', 'I1_1', 'TS1_o', 'T1_0', 'S4_1']</t>
  </si>
  <si>
    <t>The compact pitch range of [R1A2N3G4E5] [oc0ta1ve2s3] results in a focused and impactful musical performance, while the [[K01E12Y23]3 k4ey5] adds a unique flavor to this music. With a duration of [T1M213] seconds, the track maintains a consistently intense [te0mp1o2]. The music is brought to life through the use of [I1N2S3T4R5U6M7E8N9T0S1], and the unconventional [[T01I12M23E34_45S56I67G78N89A90T01U12R23E34]4 t5im6e 7si8gn9at0ur1e2] adds to its distinctiveness. Rooted in the conventions of [G1E2N3R4E5] music, this song embodies a quick [te0mp1o2] and showcases a captivating blend of elements.</t>
  </si>
  <si>
    <t>['TM1_1', 'T1_2', 'B1_1', 'R3_1']</t>
  </si>
  <si>
    <t>This invigorating song plays for TM1 seconds at a moderate [te0mp1o2] and spans approximately NUM_BARS bars. The rhythm in this music is particularly captivating, adding to the overall energy and liveliness of the piece.</t>
  </si>
  <si>
    <t>['T1_1', 'B1_1', 'TM1_1', 'S4_1']</t>
  </si>
  <si>
    <t>The quintessential [G1E2N3R4E5] sound is showcased in this song, which has a relaxed [te0mp1o2] and covers [[N01U12M23_34B45A56R67S78]8 b9ar0s1]. Lasting [T1M213] seconds, it provides ample time for the listener to fully immerse themselves in the music and appreciate its nuances.</t>
  </si>
  <si>
    <t>['T1_0', 'TM1_1', 'R3_2']</t>
  </si>
  <si>
    <t>This song has a consistent and moderate beat and is played at a high-speed [te0mp1o2]. The duration of the song is [T1M213] seconds, providing listeners with a thrilling and energetic experience throughout the entire track.</t>
  </si>
  <si>
    <t>['P4_1', 'K1_1', 'TM1_1', 'R3_0', 'I1_1', 'TS1_1', 'T1_2', 'S4_0', 'S2_0']</t>
  </si>
  <si>
    <t>The song, not typical of [A1R2T3I4S5T6]'s usual genre, features a powerful and memorable sound in the [[K01E12Y23]3 k4ey5], with a pitch range within [R1A2N3G4E5] [oc0ta1ve2s3]. It has a duration of [T1M213] seconds and a moderate [te0mp1o2]. The rhythm is very easy-going, and the music should prominently showcase [I1N2S3T4R5U6M7E8N9T0S1]. The [ti0me1 s2ig3na4tu5re6] of the song is [T1I2M3E4_5S6I7G8N9A0T1U2R3E4], and it deviates from the usual standards of the [G1E2N3R4E5] genre.</t>
  </si>
  <si>
    <t>This high-[te0mp1o2] music, characterized by [E1M2O3T4I5O6N7], has a limited pitch range of [R1A2N3G4E5] [oc0ta1ve2s3], which allows for a greater emphasis on the nuances of tone and phrasing. Adding a unique flavor to the music is the [[K01E12Y23]3 k4ey5], while the rhythm is extremely invigorating. Interestingly, you won't hear any [I1N2S3T4R5U6M7E8N9T0S1] in this song. The song's running time is [T1M213] seconds, and you can count [[N01U12M23_34B45A56R67S78]8 b9ar0s1] in the music, which has a [ti0me1 s2ig3na4tu5re6 o7f 8[T91I02M13E24_35S46I57G68N79A80T91U02R13E24]3].</t>
  </si>
  <si>
    <t>['K1_1', 'TM1_1', 'R3_0', 'I1_0', 'I4_0', 'B1_1']</t>
  </si>
  <si>
    <t>The [ke0y1] of this music gives it a special emotional quality, and it progresses over a total of [[N01U12M23_34B45A56R67S78]8 b9ar0s1]. Despite the deliberately excluded [I1N2S3T4R5U6M7E8N9T0S1], you won't find [I1N2S3T4R5U6M7E8N9T0] used for the melody in this track. Additionally, the length of the song is [T1M213] seconds, and its [te0mp1o2] is very soft and smooth.</t>
  </si>
  <si>
    <t>['K1_1', 'I1_1']</t>
  </si>
  <si>
    <t>The musical performance utilizes instruments, and the [ke0y1] adds a unique flavor to this music.</t>
  </si>
  <si>
    <t>['P4_1', 'K1_1', 'TM1_1', 'R3_0', 'I1_1', 'TS1_1', 'T1_2', 'S4_0']</t>
  </si>
  <si>
    <t>With a pitch range spanning [R1A2N3G4E5] [oc0ta1ve2s3], this music offers a diverse and dynamic listening experience. The use of [[K01E12Y23]3 k4ey5] creates a rich and dynamic sonic palette that, combined with the mellow rhythm, makes for an intriguing composition. The [I1N2S3T4R5U6M7E8N9T0S1] add to the overall musical experience. The [ti0me1 s2ig3na4tu5re6 o7f 8[T91I02M13E24_35S46I57G68N79A80T91U02R13E24]3] gives the song a moderate [te0mp1o2] and a steady flow. Despite its unique characteristics, this music does not fit the typical traits of the [G1E2N3R4E5] genre. With a running time of [T1M213] seconds, this song provides a captivating and distinctive musical journey that is both refreshing and engaging.</t>
  </si>
  <si>
    <t>['TM1_1', 'TS1_o']</t>
  </si>
  <si>
    <t>In this song, an unusual [ti0me1 s2ig3na4tu5re6] is utilized and the duration of the track is [T1M213] seconds.</t>
  </si>
  <si>
    <t>['T1_2', 'I4_1', 'K1_1', 'I1_1']</t>
  </si>
  <si>
    <t>This music has a moderate [te0mp1o2] and features a signature sound created by [I1N2S3T4R5U6M7E8N9T0] in the melody track. The use of the [[K01E12Y23]3 k4ey5] gives the music a special emotional quality, and the addition of [I1N2S3T4R5U6M7E8N9T0S1] further contributes to the overall musical composition.</t>
  </si>
  <si>
    <t>['P4_1', 'K1_1', 'R3_1', 'TS1_o', 'S4_0', 'B1_1']</t>
  </si>
  <si>
    <t>The musical piece employs a specific pitch range of [R1A2N3G4E5] [oc0ta1ve2s3], which creates a cohesive and unified sound throughout. The use of [[K01E12Y23]3 k4ey5] adds a unique flavor to the music, while the electrifying rhythm gives the song an additional dimension. The [ti0me1 s2ig3na4tu5re6] used, [T1I2M3E4_5S6I7G8N9A0T1U2R3E4], is not typical, and adds to the unconventional nature of the song. Additionally, the music is comprised of [[N01U12M23_34B45A56R67S78]8 b9ar0s1] and does not fit into the conventions of [G1E2N3R4E5] style. Overall, the combination of these elements results in a distinctive and memorable piece of music.</t>
  </si>
  <si>
    <t>['P4_1', 'TM1_1', 'R3_1', 'TS1_o', 'I1_0', 'T1_2']</t>
  </si>
  <si>
    <t>The pitch range of [R1A2N3G4E5] [oc0ta1ve2s3] adds a distinctive character to the music, emphasizing its emotional depth. In addition, the rhythm in this song is really lively, and its pace is moderate. The duration of this song is [T1M213] seconds, and it features a [ti0me1 s2ig3na4tu5re6] that is not conventional, [T1I2M3E4_5S6I7G8N9A0T1U2R3E4]. Interestingly, this song has opted not to incorporate [I1N2S3T4R5U6M7E8N9T0S1], which further adds to its unique sound. Overall, these various elements come together to create a truly distinctive piece of music.</t>
  </si>
  <si>
    <t>['P4_1', 'K1_1', 'TS1_o', 'S4_1', 'B1_1']</t>
  </si>
  <si>
    <t>The music in [G1E2N3R4E5] style features an unconventional [ti0me1 s2ig3na4tu5re6 o7f 8[T91I02M13E24_35S46I57G68N79A80T91U02R13E24]3], composed in the [[K01E12Y23]3 k4ey5] and comprises of [[N01U12M23_34B45A56R67S78]8 b9ar0s1]. The pitch range of [R1A2N3G4E5] [oc0ta1ve2s3] adds a distinctive character to the music, emphasizing its emotional depth. Overall, this song stands as a prime representation of the unique style and qualities present within the [G1E2N3R4E5] genre.</t>
  </si>
  <si>
    <t>['P4_1', 'I1_1']</t>
  </si>
  <si>
    <t>The compact pitch range of [R1A2N3G4E5] [oc0ta1ve2s3] provides a focused and impactful musical performance, with the sound of the music being produced through [I1N2S3T4R5U6M7E8N9T0S1]. Together, these elements create a dynamic musical experience that captures the attention of the audience. The focused pitch range allows for precise control over the musical expression, while the choice of instruments contributes to the overall timbre and tone of the music. By utilizing these musical components effectively, musicians can create powerful performances that resonate with listeners and leave a lasting impression.</t>
  </si>
  <si>
    <t>['K1_1', 'R3_1', 'TS1_1']</t>
  </si>
  <si>
    <t>The music in this song is composed in the [[K01E12Y23]3 k4ey5], featuring a highly intense rhythm and a [ti0me1 s2ig3na4tu5re6 o7f 8[T91I02M13E24_35S46I57G68N79A80T91U02R13E24]3].</t>
  </si>
  <si>
    <t>['P4_1', 'S4_1', 'R3_2', 'TS1_o']</t>
  </si>
  <si>
    <t>The music, which is a prime example of [G1E2N3R4E5] style, has a limited pitch range of [R1A2N3G4E5] [oc0ta1ve2s3]. This characteristic allows for a greater emphasis on the nuances of tone and phrasing, which is notable in the balanced rhythm of the song. Interestingly, the [ti0me1 s2ig3na4tu5re6] used in this piece ([T1I2M3E4_5S6I7G8N9A0T1U2R3E4]) is not commonly seen, making it a unique and distinct composition in the genre.</t>
  </si>
  <si>
    <t>['TS1_1', 'I1_0']</t>
  </si>
  <si>
    <t>The music in this song features a [T1I2M3E4_5S6I7G8N9A0T1U2R3E4] meter and has opted not to incorporate [I1N2S3T4R5U6M7E8N9T0S1].</t>
  </si>
  <si>
    <t>['P4_1', 'T1_2', 'S2_0', 'TS1_1']</t>
  </si>
  <si>
    <t>The music in question has a limited pitch range of [R1A2N3G4E5] [oc0ta1ve2s3], which allows for a greater emphasis on the nuances of tone and phrasing. It is played at a moderate speed and has a [ti0me1 s2ig3na4tu5re6 o7f 8[T91I02M13E24_35S46I57G68N79A80T91U02R13E24]3]. Despite being different from [A1R2T3I4S5T6]'s classic sound, the music's focus on subtle tonal and phrasing variations makes it noteworthy in its own right.</t>
  </si>
  <si>
    <t>['B1_1', 'R3_1', 'TS1_1']</t>
  </si>
  <si>
    <t>In this song, you can hear [[N01U12M23_34B45A56R67S78]8 b9ar0s1] with a very fast and lively rhythm, characterized by the [[T01I12M23E34_45S56I67G78N89A90T01U12R23E34]4 t5im6e 7si8gn9at0ur1e2] of the music.</t>
  </si>
  <si>
    <t>['P4_1', 'K1_1', 'TM1_1', 'R3_2', 'TS1_o', 'S4_0']</t>
  </si>
  <si>
    <t>This music provides a unique and memorable listening experience with its pitch range of [R1A2N3G4E5] [oc0ta1ve2s3]. Additionally, the use of [[K01E12Y23]3 k4ey5] adds a distinct flavor to the composition. The rhythm of the song is comfortably moderate, and its runtime is [T1M213] seconds. The [ti0me1 s2ig3na4tu5re6] of the song is atypical, marked by [T1I2M3E4_5S6I7G8N9A0T1U2R3E4]. This music deviates from the traditions of the typical [G1E2N3R4E5] style, offering a fresh and unconventional approach to music-making.</t>
  </si>
  <si>
    <t>['P4_1', 'K1_1', 'TM1_1', 'R3_2', 'I1_0', 'TS1_1', 'T1_1', 'S4_1']</t>
  </si>
  <si>
    <t>This musical piece is rooted in the conventions of [G1E2N3R4E5] music and features a specific pitch range of [R1A2N3G4E5] [oc0ta1ve2s3] that creates a cohesive and unified sound. The [[K01E12Y23]3 k4ey5] adds a special emotional quality to the piece, while its relaxed and moderate rhythm, and the absence of [I1N2S3T4R5U6M7E8N9T0S1] contribute to its overall feel. With a length of [T1M213] seconds and a [ti0me1 s2ig3na4tu5re6 o7f 8[T91I02M13E24_35S46I57G68N79A80T91U02R13E24]3], the music has a relaxed [te0mp1o2] that complements its overall mood.</t>
  </si>
  <si>
    <t>The music's limited pitch range of [R1A2N3G4E5] [oc0ta1ve2s3] allows for a greater emphasis on the nuances of tone and phrasing, while its use of [[K01E12Y23]3 k4ey5] creates a distinct atmosphere. The song, with a length of [T1M213] seconds and a moderate beat, should include [I1N2S3T4R5U6M7E8N9T0S1] and follows a [[T01I12M23E34_45S56I67G78N89A90T01U12R23E34]4 t5im6e 7si8gn9at0ur1e2] with a moderate [te0mp1o2]. Overall, the music is characterized by [E1M2O3T4I5O6N7].</t>
  </si>
  <si>
    <t>['TM1_1', 'TS1_1']</t>
  </si>
  <si>
    <t>The song plays for [T1M213] seconds and its meter is [T1I2M3E4_5S6I7G8N9A0T1U2R3E4]. The duration of the song is [T1M213] seconds, and [T1I2M3E4_5S6I7G8N9A0T1U2R3E4] is the [ti0me1 s2ig3na4tu5re6] or meter used in the music. The meter of a piece of music refers to the pattern of beats, which is usually indicated by a [ti0me1 s2ig3na4tu5re6] at the beginning of a piece. So in this case, the music has a specific pattern of beats that is denoted by [T1I2M3E4_5S6I7G8N9A0T1U2R3E4], and it lasts for [T1M213] seconds.</t>
  </si>
  <si>
    <t>['TM1_1']</t>
  </si>
  <si>
    <t>The running time of the song is [T1M213] seconds.</t>
  </si>
  <si>
    <t>['K1_1', 'TM1_1', 'R3_1']</t>
  </si>
  <si>
    <t>The [ke0y1] of this music gives it a special emotional quality, while the song itself has a runtime of [T1M213] seconds. Additionally, the rhythm in the song is really lively, adding to its overall appeal and energy.</t>
  </si>
  <si>
    <t>['P4_1', 'TM1_1', 'R3_1', 'I4_0', 'T1_0']</t>
  </si>
  <si>
    <t>With a pitch range spanning [R1A2N3G4E5] [oc0ta1ve2s3] and a highly intense rhythm, this music offers a diverse and dynamic listening experience. The song lasts [T1M213] seconds and is played at a rapid pace. Interestingly, the melody track does not incorporate the use of [I1N2S3T4R5U6M7E8N9T0]. Overall, this music is sure to captivate listeners with its energetic and engaging sound.</t>
  </si>
  <si>
    <t>['K1_1', 'TM1_1', 'R3_2', 'I1_0', 'T1_1', 'S4_0']</t>
  </si>
  <si>
    <t>The [G1E2N3R4E5] genre does not define the style of this [T1M213]-second-long song, which is devoid of instruments but possesses a gentle beat. The [te0mp1o2] is moderate and enjoyable, while the [ke0y1] of the music gives it a special emotional quality.</t>
  </si>
  <si>
    <t>['B1_1', 'I1_0']</t>
  </si>
  <si>
    <t>The length of the song is determined by the number of bars, which is denoted by [N1U2M3_4B5A6R7S8]. Interestingly, this song deliberately omits certain instruments, leaving them out of the arrangement altogether.</t>
  </si>
  <si>
    <t>['P4_1', 'K1_1', 'TM1_1', 'R3_1', 'TS1_1', 'I1_1', 'S4_0']</t>
  </si>
  <si>
    <t>The musical piece utilizes a specific pitch range of [R1A2N3G4E5] [oc0ta1ve2s3], resulting in a cohesive and unified sound that runs throughout. It employs the [[K01E12Y23]3 k4ey5], conveying a unique and resonant quality. The fast-paced [te0mp1o2] and [T1I2M3E4_5S6I7G8N9A0T1U2R3E4] meter create an energetic feel to the [T1M213]-second song. The performance features [I1N2S3T4R5U6M7E8N9T0S1], contributing to the overall sound. Interestingly, the style of the music does not conform to the typical characteristics of the [G1E2N3R4E5] genre.</t>
  </si>
  <si>
    <t>['P4_1', 'K1_1', 'TM1_1', 'R3_1', 'I1_0', 'TS1_1', 'T1_1', 'EM1_1']</t>
  </si>
  <si>
    <t>With a pitch range spanning [R1A2N3G4E5] [oc0ta1ve2s3], this music offers a diverse and dynamic listening experience, while the [[K01E12Y23]3 k4ey5] adds a unique flavor. This [T1M213]-second-long track captivates with its electrifying rhythm, devoid of [I1N2S3T4R5U6M7E8N9T0S1], and adheres to the meter of [T1I2M3E4_5S6I7G8N9A0T1U2R3E4]. The music's relaxed [te0mp1o2] beautifully complements its radiating [E1M2O3T4I5O6N7].</t>
  </si>
  <si>
    <t>['P4_1', 'K1_1', 'TM1_1']</t>
  </si>
  <si>
    <t>This music offers a unique and memorable listening experience with its pitch range of [R1A2N3G4E5] [oc0ta1ve2s3] and its use of [[K01E12Y23]3 k4ey5], creating a rich and dynamic sonic palette. The song's running time is [T1M213] seconds.</t>
  </si>
  <si>
    <t>['P4_1', 'K1_1', 'TM1_1', 'R3_1', 'I1_0', 'TS1_1', 'T1_0', 'EM1_1']</t>
  </si>
  <si>
    <t>This music offers a unique and memorable listening experience with its pitch range of [R1A2N3G4E5] [oc0ta1ve2s3]. The [[K01E12Y23]3 k4ey5] adds a distinctive flavor to the composition, while the track's length spans [T1M213] seconds. The rhythm in this song is lively, creating an energetic atmosphere. Interestingly, you won't find any [I1N2S3T4R5U6M7E8N9T0S1] in this piece. The music follows a [[T01I12M23E34_45S56I67G78N89A90T01U12R23E34]4 t5im6e 7si8gn9at0ur1e2] and is performed at a fast pace, further enhancing its liveliness. Overall, the composition effectively conveys [E1M2O3T4I5O6N7].</t>
  </si>
  <si>
    <t>The musical piece showcases a pitch range within [R1A2N3G4E5] [oc0ta1ve2s3], while the [[K01E12Y23]3 k4ey5] adds a unique flavor to this music. The track lasts for [T1M213] seconds, and its [te0mp1o2] is very upbeat. It is devoid of [I1N2S3T4R5U6M7E8N9T0S1], and features a [ti0me1 s2ig3na4tu5re6] that is not commonly found, [T1I2M3E4_5S6I7G8N9A0T1U2R3E4]. This music moves swiftly and is outside of the typical boundaries of [G1E2N3R4E5] genre.</t>
  </si>
  <si>
    <t>['TM1_1', 'R3_2', 'I1_1', 'S4_0', 'B1_1']</t>
  </si>
  <si>
    <t>The duration of this song is [T1M213] seconds and it has a moderate beat. [I1N2S3T4R5U6M7E8N9T0S1] are utilized in the musical performance, but the music does not embody the essence of [G1E2N3R4E5] genre. The composition is comprised of [[N01U12M23_34B45A56R67S78]8 b9ar0s1], resulting in a distinctive and memorable piece of music.</t>
  </si>
  <si>
    <t>['P4_1', 'TM1_1', 'R3_0', 'TS1_o', 'I1_1', 'T1_2', 'S4_0']</t>
  </si>
  <si>
    <t>This [G1E2N3R4E5] music offers a unique and memorable listening experience with its pitch range of [R1A2N3G4E5] [oc0ta1ve2s3]. It is a [T1M213]-second-long song played at a medium pace, with a laid-back [te0mp1o2] and an unconventional [[T01I12M23E34_45S56I67G78N89A90T01U12R23E34]4 t5im6e 7si8gn9at0ur1e2]. The musical performance incorporates [I1N2S3T4R5U6M7E8N9T0S1]. Despite its deviation from the typical patterns of the [G1E2N3R4E5] genre, this music promises to captivate its listeners with its distinctive characteristics.</t>
  </si>
  <si>
    <t>['I4_0', 'P4_1', 'TM1_1', 'TS1_1']</t>
  </si>
  <si>
    <t>This track does not use [I1N2S3T4R5U6M7E8N9T0] for the melody. However, the music offers a diverse and dynamic listening experience with a pitch range spanning [R1A2N3G4E5] [oc0ta1ve2s3]. The song has a duration of [T1M213] seconds and follows the [ti0me1 s2ig3na4tu5re6 o7f 8[T91I02M13E24_35S46I57G68N79A80T91U02R13E24]3].</t>
  </si>
  <si>
    <t>['TS1_o', 'T1_0', 'I1_0']</t>
  </si>
  <si>
    <t>This song is quite unique as it deviates from the ordinary [ti0me1 s2ig3na4tu5re6]. Despite this, it has a quick [te0mp1o2] that gives it an energetic and lively feel. Interestingly, this song is devoid of any instruments, which adds to its distinctiveness and highlights the importance of vocals in conveying the message of the song. Overall, the unconventional [ti0me1 s2ig3na4tu5re6], fast pace, and lack of instruments make this song a standout piece that is sure to capture the attention of listeners.</t>
  </si>
  <si>
    <t>['P4_1', 'T1_0', 'B1_1', 'R3_1']</t>
  </si>
  <si>
    <t>The pitch range of [R1A2N3G4E5] [oc0ta1ve2s3] adds a distinctive character to the music, emphasizing its emotional depth, while the high [te0mp1o2] at which it is played, spanning approximately [[N01U12M23_34B45A56R67S78]8 b9ar0s1], and the dynamic rhythm all contribute to the overall energy and vitality of the song.</t>
  </si>
  <si>
    <t>['P4_1', 'K1_1', 'TM1_1', 'T1_0', 'S4_1', 'B1_1']</t>
  </si>
  <si>
    <t>The musical piece I am referring to is a perfect example of the [G1E2N3R4E5] sound. It showcases a pitch range within [R1A2N3G4E5] [oc0ta1ve2s3] and has a runtime of [T1M213] seconds. The choice of [[K01E12Y23]3 k4ey5] is responsible for the captivating and memorable experience this music provides. Despite the song's rapid rate, it spans approximately [[N01U12M23_34B45A56R67S78]8 b9ar0s1], offering a complete musical journey within a short timeframe.</t>
  </si>
  <si>
    <t>['P4_1', 'TM1_1', 'TS1_1', 'T1_1', 'EM1_1', 'B1_1']</t>
  </si>
  <si>
    <t>The pitch range of [R1A2N3G4E5] [oc0ta1ve2s3] adds a distinctive character to the music, emphasizing its emotional depth. This track, which is [T1M213] seconds in length and has a relaxed [te0mp1o2], radiates [E1M2O3T4I5O6N7]. The music is set in [T1I2M3E4_5S6I7G8N9A0T1U2R3E4] meter and is divided into [[N01U12M23_34B45A56R67S78]8 b9ar0s1], all of which contribute to the overall aesthetic and emotional impact of the song.</t>
  </si>
  <si>
    <t>['K1_1', 'T1_0', 'EM1_1', 'TS1_1']</t>
  </si>
  <si>
    <t>The music's use of [[K01E12Y23]3 k4ey5] creates a distinct atmosphere with its rapid [te0mp1o2], while also being defined by [E1M2O3T4I5O6N7]. Furthermore, the meter of the music is [T1I2M3E4_5S6I7G8N9A0T1U2R3E4].</t>
  </si>
  <si>
    <t>['P4_1', 'TS1_1']</t>
  </si>
  <si>
    <t>This music offers a diverse and dynamic listening experience with a pitch range spanning [R1A2N3G4E5] [oc0ta1ve2s3]. The [ti0me1 s2ig3na4tu5re6] of the music is [T1I2M3E4_5S6I7G8N9A0T1U2R3E4].</t>
  </si>
  <si>
    <t>['P4_1', 'K1_1', 'R3_2', 'TS1_o', 'T1_1', 'EM1_1']</t>
  </si>
  <si>
    <t>The music in question features a limited pitch range of [R1A2N3G4E5] [oc0ta1ve2s3], which enables a greater emphasis on tone and phrasing nuances. Additionally, the use of the [[K01E12Y23]3 k4ey5] adds a unique flavor to the piece. The rhythm of the song is comfortably moderate, but it also features an unconventional [[T01I12M23E34_45S56I67G78N89A90T01U12R23E34]4 t5im6e 7si8gn9at0ur1e2]. The gentle pace of the song complements its [E1M2O3T4I5O6N7] nature, which is further enhanced by the subtle intricacies of the music. Overall, this piece showcases a deliberate and thoughtful approach to music-making that emphasizes emotional expression and musical detail.</t>
  </si>
  <si>
    <t xml:space="preserve">
The musical piece showcases a pitch range within [R1A2N3G4E5] [oc0ta1ve2s3]. This means that the piece covers a range of notes spanning [R1A2N3G4E5] [oc0ta1ve2s3], from the lowest to the highest pitch. The use of such a broad range of notes can create a sense of dynamism and intensity in the music, as the listener is taken on a journey through the various tonalities and melodies that make up the composition. Additionally, the use of a wide pitch range can showcase the technical ability and virtuosity of the musicians performing the piece, as they navigate the various challenges presented by the range of notes. Overall, a broad pitch range can be an effective tool for creating powerful and engaging musical works.</t>
  </si>
  <si>
    <t>['K1_1', 'TM1_1', 'R3_0', 'TS1_1', 'R1_1', 'T1_0', 'S4_0', 'B1_1']</t>
  </si>
  <si>
    <t>The [G1E2N3R4E5] genre is given a unique flavor by the [[K01E12Y23]3 k4ey5], resulting in a song that is sure to get people up and dancing. With a fast-paced beat, the track progresses through [[N01U12M23_34B45A56R67S78]8 b9ar0s1], while maintaining a very serene rhythm. Its length is [T1M213] seconds, and the meter of the music is [T1I2M3E4_5S6I7G8N9A0T1U2R3E4], showcasing a style that deviates from the typical characteristics of the [G1E2N3R4E5] genre.</t>
  </si>
  <si>
    <t>['P4_1', 'K1_1', 'TM1_1', 'R3_1', 'I1_0', 'S4_0', 'B1_1']</t>
  </si>
  <si>
    <t>This music offers a diverse and dynamic listening experience with a pitch range spanning [R1A2N3G4E5] [oc0ta1ve2s3] and a rich sonic palette created by its use of the [[K01E12Y23]3 k4ey5]. The [te0mp1o2] in this song is very rapid, and it plays for [T1M213] seconds. The arrangement of this song omits the use of [I1N2S3T4R5U6M7E8N9T0S1], making it not typical of the classic [G1E2N3R4E5] sound. In total, the music has [[N01U12M23_34B45A56R67S78]8 b9ar0s1], showcasing its unique and unconventional composition.</t>
  </si>
  <si>
    <t>['P4_1', 'K1_1', 'R3_0', 'I1_1', 'T1_0']</t>
  </si>
  <si>
    <t>The pitch range of [R1A2N3G4E5] [oc0ta1ve2s3] adds a distinctive character to the music, emphasizing its emotional depth, while the use of [[K01E12Y23]3 k4ey5] creates a rich and dynamic sonic palette. The beat in this song is very lulling, and the musical performance employs [I1N2S3T4R5U6M7E8N9T0S1], resulting in a captivating composition. Despite its quick pace, the song maintains its engaging quality throughout.</t>
  </si>
  <si>
    <t>['P4_1', 'K1_1', 'TM1_1', 'R3_0', 'I1_1', 'TS1_o', 'T1_1', 'S4_1']</t>
  </si>
  <si>
    <t>In this musical piece, a specific pitch range of [R1A2N3G4E5] [oc0ta1ve2s3] is used to create a cohesive and unified sound that runs throughout the song. The [[K01E12Y23]3 k4ey5] employed in this composition adds a special emotional quality to the music. With a length of [T1M213] seconds, the song has a rhythm that's very relaxing and tranquil. The [I1N2S3T4R5U6M7E8N9T0S1] used in the composition play an essential role in shaping the overall sound. The song's [ti0me1 s2ig3na4tu5re6], [T1I2M3E4_5S6I7G8N9A0T1U2R3E4], is not conventional, and it is performed slowly. This song belongs to the [G1E2N3R4E5] genre.</t>
  </si>
  <si>
    <t>The music of this song features a [T1I2M3E4_5S6I7G8N9A0T1U2R3E4] meter and it is noteworthy that there are no [I1N2S3T4R5U6M7E8N9T0S1] included in the arrangement. The absence of [I1N2S3T4R5U6M7E8N9T0S1] creates a unique sound and highlights other musical elements in the composition, allowing the listener to focus on the rhythmic and melodic aspects of the music.</t>
  </si>
  <si>
    <t xml:space="preserve">
This music is composed in the [[K01E12Y23]3 k4ey5].</t>
  </si>
  <si>
    <t>['P4_1', 'TM1_1', 'TS1_1', 'I1_0', 'S4_1']</t>
  </si>
  <si>
    <t>This song is a shining example of the [G1E2N3R4E5] style, offering a diverse and dynamic listening experience with a pitch range spanning [R1A2N3G4E5] [oc0ta1ve2s3]. The track runs [T1M213] seconds and features a [T1I2M3E4_5S6I7G8N9A0T1U2R3E4] meter. Notably, [I1N2S3T4R5U6M7E8N9T0S1] are not featured in the music, adding to its unique sound and style.</t>
  </si>
  <si>
    <t>['T1_1']</t>
  </si>
  <si>
    <t>It's perfect for unwinding after a long day at work. The mellow melodies and soothing rhythms create a peaceful atmosphere that helps to ease stress and promote relaxation. Whether you're listening alone or with friends, this music can provide a much-needed break from the chaos of daily life. So sit back, close your eyes, and let the soothing sounds transport you to a place of calm and tranquility.</t>
  </si>
  <si>
    <t>['K1_1', 'TM1_1', 'R3_1', 'I1_0', 'T1_2', 'EM1_1']</t>
  </si>
  <si>
    <t>The track lasts for [T1M213] seconds and is filled with [E1M2O3T4I5O6N7]. The rhythm in this song is extremely invigorating, yet it has a moderate [te0mp1o2] and lacks [I1N2S3T4R5U6M7E8N9T0S1]. However, what sets this music apart is the unique flavor added by the [K1E2Y3], which creates a distinctive and memorable sound that sets the tone for the entire piece. Overall, this song offers a one-of-a-kind musical experience that showcases the power of creativity and innovation in music production.</t>
  </si>
  <si>
    <t>['P4_1', 'B1_1', 'TM1_1', 'TS1_1']</t>
  </si>
  <si>
    <t>The music in question has a limited pitch range of [R1A2N3G4E5] [oc0ta1ve2s3], which in turn allows for a greater emphasis on the nuances of tone and phrasing. The song itself progresses through [[N01U12M23_34B45A56R67S78]8 b9ar0s1] and has a duration of [T1M213] seconds. Additionally, the music is based on a [[T01I12M23E34_45S56I67G78N89A90T01U12R23E34]4 t5im6e 7si8gn9at0ur1e2], giving it a distinct rhythmic structure. Overall, these elements combine to create a unique musical experience that is both technically precise and aesthetically pleasing to the ear.</t>
  </si>
  <si>
    <t>['T1_0', 'TM1_1']</t>
  </si>
  <si>
    <t>The song moves quickly and has a duration of [T1M213] seconds.</t>
  </si>
  <si>
    <t>['P4_1', 'K1_1', 'R3_2', 'I1_0']</t>
  </si>
  <si>
    <t>The compact pitch range of [R1A2N3G4E5] [oc0ta1ve2s3] creates a focused and impactful musical performance that is further enhanced by the addition of the [[K01E12Y23]3 k4ey5], which adds a unique flavor to the music. Despite having a moderate beat, the arrangement of this song intentionally omits the use of [I1N2S3T4R5U6M7E8N9T0S1], resulting in a distinct and perhaps minimalist sound that highlights the importance of the melody and rhythm. Overall, this song showcases how deliberate choices in pitch range, [ke0y1], and instrumentation can greatly impact the character and style of a musical composition.</t>
  </si>
  <si>
    <t>['T1_2', 'TS1_1']</t>
  </si>
  <si>
    <t>The music being played is at a moderate pace and has a [ti0me1 s2ig3na4tu5re6] that determines its meter.</t>
  </si>
  <si>
    <t>['I4_1', 'B1_1', 'TM1_1', 'TS1_o']</t>
  </si>
  <si>
    <t>The main instrument used to create the melody in this track is [I1N2S3T4R5U6M7E8N9T0]. The song follows a structure of [[N01U12M23_34B45A56R67S78]8 b9ar0s1] and runs for [T1M213] seconds. An unusual [ti0me1 s2ig3na4tu5re6] is utilized in this song, which adds to its unique character and sound. Despite the unconventional [ti0me1 s2ig3na4tu5re6], the melody created by the instrument remains the focal point of the track, demonstrating its importance in shaping the overall musical composition.</t>
  </si>
  <si>
    <t>The musical performance of this song is both focused and impactful due to its compact pitch range spanning [R1A2N3G4E5] [oc0ta1ve2s3]. Additionally, the use of [[K01E12Y23]3 k4ey5] in the composition contributes to its powerful and memorable sound. The song has a length of [T1M213] seconds and features a dynamic rhythm, while [I1N2S3T4R5U6M7E8N9T0S1] are not included in the instrumentation. The music follows a [T1I2M3E4_5S6I7G8N9A0T1U2R3E4] meter and is played at a relaxed pace. Despite the absence of certain typical features, this song has [[N01U12M23_34B45A56R67S78]8 b9ar0s1] and does not conform to the usual style of the [G1E2N3R4E5] genre.</t>
  </si>
  <si>
    <t>['T1_1', 'K1_1', 'TM1_1']</t>
  </si>
  <si>
    <t>This music is characterized by its low-[te0mp1o2] and distinctive sound conveyed through its use of [[K01E12Y23]3 k4ey5]. The song, which is [T1M213] seconds long, creates a resonant and unique atmosphere.</t>
  </si>
  <si>
    <t>['P4_1', 'K1_1', 'TM1_1', 'R3_0', 'I1_0', 'TS1_o', 'T1_0', 'EM1_1']</t>
  </si>
  <si>
    <t>The use of a specific pitch range of [R1A2N3G4E5] [oc0ta1ve2s3] creates a cohesive and unified sound throughout the musical piece, while its choice of [[K01E12Y23]3 k4ey5] contributes to conveying a unique and resonant sound. Clocking in at [T1M213] seconds long, this track boasts a soothing beat, void of [I1N2S3T4R5U6M7E8N9T0S1]. The unconventional [ti0me1 s2ig3na4tu5re6 o7f 8[T91I02M13E24_35S46I57G68N79A80T91U02R13E24]3] adds to its distinctiveness. With a brisk [te0mp1o2], the music evokes a [E1M2O3T4I5O6N7] feeling.</t>
  </si>
  <si>
    <t>['K1_1', 'TM1_1', 'R3_1', 'I1_0', 'B1_1']</t>
  </si>
  <si>
    <t>This music is composed in the [[K01E12Y23]3 k4ey5] and has a playtime of [T1M213] seconds. The rhythm in this incredibly stimulating song is accompanied by a notable absence of [I1N2S3T4R5U6M7E8N9T0S1]. With a duration of [[N01U12M23_34B45A56R67S78]8 b9ar0s1], this song showcases its unique composition.</t>
  </si>
  <si>
    <t>The music composed in the [[K01E12Y23]3 k4ey5] is enriched by [I1N2S3T4R5U6M7E8N9T0S1] and has a distinctive character due to its pitch range of [R1A2N3G4E5] [oc0ta1ve2s3], emphasizing its emotional depth. The song plays for [T1M213] seconds with a calm and moderate rhythm and a [E1M2O3T4I5O6N7] feeling. The [ti0me1 s2ig3na4tu5re6] of the music is [T1I2M3E4_5S6I7G8N9A0T1U2R3E4], and it moves at a moderate speed, adding to its overall mood and tone.</t>
  </si>
  <si>
    <t>This music, characterized by [E1M2O3T4I5O6N7], conveys a unique and resonant sound with its use of [[K01E12Y23]3 k4ey5]. Its pitch range is within [R1A2N3G4E5] [oc0ta1ve2s3], and the duration of the track is [T1M213] seconds. The song has a very serene rhythm and has opted not to incorporate [I1N2S3T4R5U6M7E8N9T0S1]. Additionally, the [ti0me1 s2ig3na4tu5re6] employed in this uncommon piece is [T1I2M3E4_5S6I7G8N9A0T1U2R3E4], contributing to its low-speed nature.</t>
  </si>
  <si>
    <t>['P4_1', 'TM1_1', 'R3_0', 'TS1_o', 'I1_0']</t>
  </si>
  <si>
    <t>The music in this song has a limited pitch range of [R1A2N3G4E5] [oc0ta1ve2s3], which allows for a greater emphasis on the nuances of tone and phrasing. The song has a playtime of [T1M213] seconds and features a gentle and easy rhythm. An uncommon [ti0me1 s2ig3na4tu5re6] is utilized, [T1I2M3E4_5S6I7G8N9A0T1U2R3E4], which adds a unique flavor to the song. Additionally, the song is devoid of [I1N2S3T4R5U6M7E8N9T0S1], giving it a simple and stripped-down feel.</t>
  </si>
  <si>
    <t>['P4_1', 'EM1_1']</t>
  </si>
  <si>
    <t>The compact pitch range of [R1A2N3G4E5] [oc0ta1ve2s3] not only allows for a more concise and efficient musical performance, but also helps to create a sense of focus and impact in the music. By limiting the range of notes that can be played, the performer is able to channel their creative energy and convey [E1M2O3T4I5O6N7] more effectively, resulting in a more powerful and emotionally resonant musical experience for the listener. Whether it is the precision of a virtuoso pianist or the soulful expression of a blues guitarist, a compact pitch range can help to enhance the emotional depth and impact of any musical performance.</t>
  </si>
  <si>
    <t>['K1_1', 'R3_1', 'I1_0', 'T1_1', 'B1_1']</t>
  </si>
  <si>
    <t>With its use of the [[K01E12Y23]3 k4ey5], this music conveys a unique and resonant sound, while the rhythm in the song is extremely invigorating. Unlike other songs, [I1N2S3T4R5U6M7E8N9T0S1] are not featured in this piece, which adds to its distinctive character. Played at a low [te0mp1o2], the music spans [[N01U12M23_34B45A56R67S78]8 b9ar0s1], allowing for a captivating and immersive experience.</t>
  </si>
  <si>
    <t>['P4_1', 'K1_1', 'TM1_1', 'R3_1', 'I1_1', 'TS1_1', 'T1_1', 'S4_1']</t>
  </si>
  <si>
    <t>This music offers a diverse and dynamic listening experience, with a pitch range spanning [R1A2N3G4E5] [oc0ta1ve2s3]. The use of [[K01E12Y23]3 k4ey5] creates a distinct atmosphere that is further enhanced by the powerful rhythm of the track, which lasts for [T1M213] seconds. The [I1N2S3T4R5U6M7E8N9T0S1] contribute to the overall musical composition, and the meter of the music is [T1I2M3E4_5S6I7G8N9A0T1U2R3E4]. Despite having a slow rhythm, this song is a classic example of the [G1E2N3R4E5] style, showcasing the genre's signature characteristics in a unique and compelling way.</t>
  </si>
  <si>
    <t>['P4_1', 'K1_1', 'TM1_1', 'R3_1', 'I1_0', 'TS1_1', 'T1_1', 'S4_1']</t>
  </si>
  <si>
    <t>The music's limited pitch range of [R1A2N3G4E5] [oc0ta1ve2s3] allows for a greater emphasis on the nuances of tone and phrasing, while its use of [[K01E12Y23]3 k4ey5] creates a rich and dynamic sonic palette. With a length of [T1M213] seconds, this song showcases a lively rhythm, devoid of [I1N2S3T4R5U6M7E8N9T0S1]. The meter of the music is [T1I2M3E4_5S6I7G8N9A0T1U2R3E4], and the [te0mp1o2] is slow, belonging to the [G1E2N3R4E5] genre.</t>
  </si>
  <si>
    <t>['P4_1', 'K1_1', 'R3_2', 'TS1_o', 'T1_0', 'B1_1']</t>
  </si>
  <si>
    <t>The musical piece is an impressive display of the pitch range, spanning [R1A2N3G4E5] [oc0ta1ve2s3]. The choice of [[K01E12Y23]3 k4ey5] gives the music a distinct emotional quality, further enhanced by the comfortably moderate rhythm. The [ti0me1 s2ig3na4tu5re6] [T1I2M3E4_5S6I7G8N9A0T1U2R3E4], while uncommon, adds to the unique nature of this composition. The pace of the music is quick, with a total of [[N01U12M23_34B45A56R67S78]8 b9ar0s1] in the song. Together, these elements create a captivating musical experience that showcases both technical skill and emotional depth.</t>
  </si>
  <si>
    <t>['T1_0']</t>
  </si>
  <si>
    <t>It has a strong beat and catchy melody that make it great for dancing. The fast [te0mp1o2] creates an energetic and lively atmosphere, making it a popular choice for parties and other social events. Despite its speed, the music remains clear and well-structured, showcasing the musicians' skill and precision. Overall, this music's lively rhythm and upbeat sound make it a crowd-pleaser and a favorite among many music fans.</t>
  </si>
  <si>
    <t>The musical piece utilizes a specific pitch range of [R1A2N3G4E5] [oc0ta1ve2s3] to create a cohesive and unified sound that is maintained throughout. The choice of [[K01E12Y23]3 k4ey5] results in a captivating and memorable experience for the listener. The song has a length of [T1M213] seconds and features a dynamic rhythm that keeps the energy flowing. [I1N2S3T4R5U6M7E8N9T0S1] are used in the musical performance to add depth and texture to the sound. The [ti0me1 s2ig3na4tu5re6] of the song is unconventional, with [T1I2M3E4_5S6I7G8N9A0T1U2R3E4], which adds a unique element to the music. The [te0mp1o2] is fast, adding to the overall energy of the piece. The music is characterized by [E1M2O3T4I5O6N7], creating a powerful emotional impact on the listener.</t>
  </si>
  <si>
    <t>['EM1_1', 'R3_0', 'TS1_1']</t>
  </si>
  <si>
    <t>The music in this song is imbued with [E1M2O3T4I5O6N7] and the rhythm is very easy-going. Additionally, it follows a [T1I2M3E4_5S6I7G8N9A0T1U2R3E4] meter, which enhances the overall musical experience. The emotional depth of the music is complemented by the laid-back rhythm, making it a perfect blend of passion and relaxation. Moreover, the well-crafted meter provides a structured foundation for the music, enabling it to flow seamlessly. Together, these musical elements create a beautiful and captivating piece of music that engages the listener both emotionally and physically.</t>
  </si>
  <si>
    <t>The music in this track has a pitch range of [R1A2N3G4E5] [oc0ta1ve2s3] and uses the [[K01E12Y23]3 k4ey5] to convey a unique and resonant sound. The [te0mp1o2] is intense, and the track lasts for [T1M213] seconds. The instrumentation does not include [I1N2S3T4R5U6M7E8N9T0S1]. The [ti0me1 s2ig3na4tu5re6] of the music is [T1I2M3E4_5S6I7G8N9A0T1U2R3E4], and its pace is fast, characterized by a feeling of [E1M2O3T4I5O6N7].</t>
  </si>
  <si>
    <t>['P4_1', 'K1_1', 'R3_2', 'TS1_o', 'I1_1', 'T1_1', 'S4_0']</t>
  </si>
  <si>
    <t>The use of a specific pitch range of [R1A2N3G4E5] [oc0ta1ve2s3] creates a cohesive and unified sound throughout the musical piece, while the choice of [[K01E12Y23]3 k4ey5] results in a captivating and memorable experience. The beat of this song is moderate and easy to follow, complemented by a non-standard [[T01I12M23E34_45S56I67G78N89A90T01U12R23E34]4 t5im6e 7si8gn9at0ur1e2]. The musical performance employs [I1N2S3T4R5U6M7E8N9T0S1], contributing to the relaxed [te0mp1o2] and distinguishing it from the typical sound of the [G1E2N3R4E5] style.</t>
  </si>
  <si>
    <t>The pitch range of [R1A2N3G4E5] [oc0ta1ve2s3] adds a distinctive character to the music, emphasizing its emotional depth, while the [[K01E12Y23]3 k4ey5] gives it a special emotional quality. This song is [T1M213] seconds long and the musical performance employs [I1N2S3T4R5U6M7E8N9T0S1]. Together, these elements contribute to the overall expression and impact of the music, creating a unique and memorable listening experience.</t>
  </si>
  <si>
    <t>['P4_1', 'K1_1', 'TM1_1', 'R3_2', 'I1_1', 'TS1_1', 'T1_1', 'S4_1', 'B1_1']</t>
  </si>
  <si>
    <t>This music conveys a unique and resonant sound with its use of the [[K01E12Y23]3 k4ey5], and its pitch range is within [R1A2N3G4E5] [oc0ta1ve2s3]. The [T1M213]-second-long song has a moderate and easy-to-follow beat that should include [I1N2S3T4R5U6M7E8N9T0S1]. The music moves slowly and uses the [[T01I12M23E34_45S56I67G78N89A90T01U12R23E34]4 t5im6e 7si8gn9at0ur1e2], making it a true representation of the classic [G1E2N3R4E5] style. The song consists of approximately [[N01U12M23_34B45A56R67S78]8 b9ar0s1], showcasing its deliberate and thoughtful composition. Overall, this music is a cohesive and compelling work that is sure to captivate any listener.</t>
  </si>
  <si>
    <t>['P4_1', 'K1_1', 'R3_1', 'TS1_1', 'T1_2', 'EM1_1']</t>
  </si>
  <si>
    <t>The cohesive and unified sound throughout the musical piece is achieved through the use of a specific pitch range of [R1A2N3G4E5] [oc0ta1ve2s3]. Additionally, this music conveys a unique and resonant sound through its use of [[K01E12Y23]3 k4ey5]. The [te0mp1o2] of the song is fast-paced, with a [ti0me1 s2ig3na4tu5re6 o7f 8[T91I02M13E24_35S46I57G68N79A80T91U02R13E24]3], but is played at a medium [te0mp1o2]. The music is characterized by [E1M2O3T4I5O6N7], adding to its overall impact.</t>
  </si>
  <si>
    <t>['K1_1', 'TM1_1', 'TS1_o', 'I1_1', 'S4_1']</t>
  </si>
  <si>
    <t>The [[K01E12Y23]3 k4ey5] in this music provides a powerful and memorable sound, while an uncommon [ti0me1 s2ig3na4tu5re6] is utilized in the [G1E2N3R4E5] song which runs for [T1M213] seconds. [I1N2S3T4R5U6M7E8N9T0S1] are utilized in the musical performance, adding to the distinctive and captivating nature of the piece. Overall, this song is defined by its unique sound within the [G1E2N3R4E5] genre.</t>
  </si>
  <si>
    <t>['P4_1', 'K1_1', 'TM1_1', 'R3_0', 'I1_0', 'TS1_1', 'T1_0', 'S4_0', 'B1_1']</t>
  </si>
  <si>
    <t>This music offers a unique and memorable listening experience with its pitch range of [R1A2N3G4E5] [oc0ta1ve2s3]. Its use of [[K01E12Y23]3 k4ey5] creates a rich and dynamic sonic palette. Lasting [T1M213] seconds, this song has a laid-back [te0mp1o2] and does not include [I1N2S3T4R5U6M7E8N9T0S1] in its instrumentation. The [ti0me1 s2ig3na4tu5re6] of the music is [T1I2M3E4_5S6I7G8N9A0T1U2R3E4], and it features a rapid [te0mp1o2]. Although it does not possess the defining characteristics of [G1E2N3R4E5] style, the song's structure follows [[N01U12M23_34B45A56R67S78]8 b9ar0s1].</t>
  </si>
  <si>
    <t>['P4_1', 'K1_1', 'TM1_1', 'R3_0', 'TS1_o', 'I1_0', 'S4_0']</t>
  </si>
  <si>
    <t>The music has a limited pitch range of [R1A2N3G4E5] [oc0ta1ve2s3], which allows for a greater emphasis on the nuances of tone and phrasing. Additionally, the music's special emotional quality is attributed to its use of the [[K01E12Y23]3 k4ey5]. The track has a duration of [T1M213] seconds and features an easy-going rhythm. Despite the use of an unusual [[T01I12M23E34_45S56I67G78N89A90T01U12R23E34]4 t5im6e 7si8gn9at0ur1e2], the song opts not to incorporate [I1N2S3T4R5U6M7E8N9T0S1], resulting in a sound that is not typical of the classic [G1E2N3R4E5] sound.</t>
  </si>
  <si>
    <t>['TS1_o', 'B1_1', 'TM1_1', 'I1_0']</t>
  </si>
  <si>
    <t>This song features an unusual [ti0me1 s2ig3na4tu5re6], and its music consists of a specific number of bars. The duration of the song is a certain number of seconds. Interestingly, the composition of this song does not involve the use of any instruments.</t>
  </si>
  <si>
    <t>['S4_0', 'R3_0', 'I1_0']</t>
  </si>
  <si>
    <t>This song is atypical of the usual standards of the [G1E2N3R4E5] genre. Despite the genre deviation, the rhythm in this song is incredibly calming. Interestingly, this song lacks any [I1N2S3T4R5U6M7E8N9T0S1] and relies solely on its unique composition to create a distinct listening experience.</t>
  </si>
  <si>
    <t>The music played at a moderate speed gains a unique flavor from the [[K01E12Y23]3 k4ey5].</t>
  </si>
  <si>
    <t>['P4_1', 'T1_1', 'B1_1', 'I1_1']</t>
  </si>
  <si>
    <t>In creating a cohesive and unified sound throughout the musical piece, a specific pitch range of [R1A2N3G4E5] [oc0ta1ve2s3] is utilized. The song is performed at a slow [te0mp1o2], and its structure follows [[N01U12M23_34B45A56R67S78]8 b9ar0s1]. The use of [I1N2S3T4R5U6M7E8N9T0S1] is crucial to the music, highlighting their vital role in shaping the overall sound and mood of the piece. Together, these elements form an intricate and deliberate musical arrangement, showcasing the importance of thoughtful composition and instrumentation in producing a captivating and harmonious musical experience.</t>
  </si>
  <si>
    <t>['P4_1', 'B1_1', 'TM1_1', 'I1_0']</t>
  </si>
  <si>
    <t>This music offers a diverse and dynamic listening experience with a pitch range spanning [R1A2N3G4E5] [oc0ta1ve2s3]. The song consists of [[N01U12M23_34B45A56R67S78]8 b9ar0s1] and has a running time of [T1M213] seconds. [I1N2S3T4R5U6M7E8N9T0S1] are not a part of the instrumentation used in this song.</t>
  </si>
  <si>
    <t>['P4_1', 'B1_1', 'I1_0']</t>
  </si>
  <si>
    <t>This song, which has a duration of [[N01U12M23_34B45A56R67S78]8 b9ar0s1], has opted not to incorporate [I1N2S3T4R5U6M7E8N9T0S1]. The music's limited pitch range of [R1A2N3G4E5] [oc0ta1ve2s3] allows for a greater emphasis on the nuances of tone and phrasing, highlighting the subtle variations in the performance. Despite the absence of additional instruments, the song's musicality is enhanced through this intentional choice, allowing for a more focused and intimate listening experience.</t>
  </si>
  <si>
    <t>This song has some unique characteristics that make it stand out. The [ti0me1 s2ig3na4tu5re6] used is not usual, and its pitch range is within [R1A2N3G4E5] [oc0ta1ve2s3]. However, despite these deviations from the norm, the song still manages to have a very meditative beat that can be quite soothing to listen to. Additionally, the music is brought to life through the use of [I1N2S3T4R5U6M7E8N9T0S1], which adds depth and complexity to the overall sound. Overall, this song is an excellent example of how music can be both innovative and calming at the same time.</t>
  </si>
  <si>
    <t>Music is a form of art that can evoke a wide range of emotions. Whether it's the lively beat of a dance track, the haunting melody of a sad ballad, or the exhilarating crescendo of a triumphant symphony, music has the power to stir our feelings and touch our souls. The emotional impact of music is what sets it apart from other forms of art and makes it such a universal language. From joy and happiness to sadness and despair, the music we listen to is defined by the emotions it elicits within us.</t>
  </si>
  <si>
    <t>['P4_1', 'TM1_1', 'TS1_1']</t>
  </si>
  <si>
    <t>The use of a specific pitch range of [R1A2N3G4E5] [oc0ta1ve2s3] creates a cohesive and unified sound throughout the musical piece, which runs for [T1M213] seconds and is based on a [[T01I12M23E34_45S56I67G78N89A90T01U12R23E34]4 t5im6e 7si8gn9at0ur1e2]. By utilizing this particular pitch range, the music maintains a consistent tone and mood, while also allowing for variations in melody and rhythm within the framework of the [ti0me1 s2ig3na4tu5re6]. Overall, the combination of these musical elements creates a dynamic and engaging listening experience for the audience.</t>
  </si>
  <si>
    <t>['P4_1', 'TM1_1']</t>
  </si>
  <si>
    <t>The pitch range of [R1A2N3G4E5] [oc0ta1ve2s3] adds a distinctive character to the music, emphasizing its emotional depth. In addition, the length of this song is [T1M213] seconds, allowing the listener to fully immerse themselves in the rich tonal palette created by the expanded range. The combination of a unique pitch range and a carefully crafted duration make this song a powerful and emotive musical experience.</t>
  </si>
  <si>
    <t>['K1_1', 'TM1_1']</t>
  </si>
  <si>
    <t>The choice of [[K01E12Y23]3 k4ey5] in this music results in a captivating and memorable experience that is further enhanced by the track's [T1M213] second duration. The [ke0y1] of the music can have a significant impact on the overall feel and emotional resonance of a piece, and in this case, it has been utilized to great effect, drawing in the listener and creating a lasting impression. Additionally, the track's length of [T1M213] seconds allows for a full exploration of the musical themes and ideas presented, giving the listener a chance to fully immerse themselves in the experience.</t>
  </si>
  <si>
    <t>['P4_1', 'K1_1', 'TM1_1', 'TS1_o', 'I1_1']</t>
  </si>
  <si>
    <t>The music's limited pitch range of [R1A2N3G4E5] [oc0ta1ve2s3] allows for a greater emphasis on the nuances of tone and phrasing, while the [[K01E12Y23]3 k4ey5] gives it a special emotional quality. This song, which has a duration of [T1M213] seconds, features a [ti0me1 s2ig3na4tu5re6] that is not commonly found and utilizes [I1N2S3T4R5U6M7E8N9T0S1] in the musical performance. Despite the limited pitch range, the music still manages to convey a wide range of emotions, thanks to the skillful use of phrasing and tonal nuances. The unique [ti0me1 s2ig3na4tu5re6] adds an interesting rhythmic element to the piece, and the choice of instruments adds texture and depth to the overall sound.</t>
  </si>
  <si>
    <t>['P4_1', 'TM1_1', 'R3_2', 'I1_1', 'TS1_1', 'T1_1', 'EM1_1', 'B1_1']</t>
  </si>
  <si>
    <t>This music offers a diverse and dynamic listening experience with a pitch range spanning [R1A2N3G4E5] [oc0ta1ve2s3]. The song, which plays for [T1M213] seconds, has a [te0mp1o2] that is not too fast or too slow, and should include [I1N2S3T4R5U6M7E8N9T0S1]. It features a [T1I2M3E4_5S6I7G8N9A0T1U2R3E4] meter and a slow rhythm, filling the music with [E1M2O3T4I5O6N7]. The song consists of [[N01U12M23_34B45A56R67S78]8 b9ar0s1], making it a well-structured and emotionally evocative piece.</t>
  </si>
  <si>
    <t>['TS1_o', 'P4_1', 'R3_0', 'I1_0']</t>
  </si>
  <si>
    <t>The [ti0me1 s2ig3na4tu5re6] used in this song is unusual, and it complements the music's limited pitch range of [R1A2N3G4E5] [oc0ta1ve2s3], allowing for a greater emphasis on the nuances of tone and phrasing. Despite its unusual [ti0me1 s2ig3na4tu5re6] and limited pitch range, this song maintains a very peaceful beat, and it notably excludes the use of [I1N2S3T4R5U6M7E8N9T0S1].</t>
  </si>
  <si>
    <t>['T1_2', 'K1_1', 'TM1_1', 'I1_0']</t>
  </si>
  <si>
    <t>This music has a moderate-speed [te0mp1o2] and the [ke0y1] used adds a unique flavor to it. The song has a running time of [T1M213] seconds, and interestingly, [I1N2S3T4R5U6M7E8N9T0S1] are notably absent throughout the piece.</t>
  </si>
  <si>
    <t>['P4_1', 'TM1_1', 'R3_2', 'TS1_o', 'T1_0', 'EM1_1']</t>
  </si>
  <si>
    <t>The compact pitch range of [R1A2N3G4E5] [oc0ta1ve2s3] results in a focused and impactful musical performance with a playtime of [T1M213] seconds. The song's moderate and easy-to-follow beat is accompanied by an uncommon [ti0me1 s2ig3na4tu5re6], [T1I2M3E4_5S6I7G8N9A0T1U2R3E4]. This music moves swiftly and is characterized by [E1M2O3T4I5O6N7].</t>
  </si>
  <si>
    <t>['P4_1', 'K1_1', 'TM1_1', 'R3_0', 'I1_1', 'TS1_o', 'T1_1', 'S4_0']</t>
  </si>
  <si>
    <t>This music is composed in the [[K01E12Y23]3 k4ey5] and has a pitch range within [R1A2N3G4E5] [oc0ta1ve2s3]. The song is [T1M213] seconds long and has a slow, relaxing [te0mp1o2]. It is enriched by the use of [I1N2S3T4R5U6M7E8N9T0S1], and features an unusual [[T01I12M23E34_45S56I67G78N89A90T01U12R23E34]4 t5im6e 7si8gn9at0ur1e2]. This song differs from the typical [G1E2N3R4E5] sound due to its unique elements such as the slow [te0mp1o2] and uncommon [ti0me1 s2ig3na4tu5re6].</t>
  </si>
  <si>
    <t>['T1_1', 'B1_1', 'TS1_1']</t>
  </si>
  <si>
    <t>The music being played is a leisurely paced piece consisting of [[N01U12M23_34B45A56R67S78]8 b9ar0s1] and has a [ti0me1 s2ig3na4tu5re6 o7f 8[T91I02M13E24_35S46I57G68N79A80T91U02R13E24]3].</t>
  </si>
  <si>
    <t>['P4_1', 'K1_1', 'TS1_1', 'S4_0', 'B1_1']</t>
  </si>
  <si>
    <t>This music's pitch range is within [R1A2N3G4E5] [oc0ta1ve2s3] and its use of [[K01E12Y23]3 k4ey5] creates a rich and dynamic sonic palette. The meter of the music is [T1I2M3E4_5S6I7G8N9A0T1U2R3E4]. Despite not having the typical characteristics of [G1E2N3R4E5] genre, this song has [[N01U12M23_34B45A56R67S78]8 b9ar0s1] in total, showcasing its unique composition and style.</t>
  </si>
  <si>
    <t>['T1_0', 'TS1_1']</t>
  </si>
  <si>
    <t>The music moves swiftly in [T1I2M3E4_5S6I7G8N9A0T1U2R3E4]. The quick pace and rhythmical structure of the music give it a lively and energetic feel, propelling the listener forward with each beat. The use of [T1I2M3E4_5S6I7G8N9A0T1U2R3E4] adds to the sense of momentum, creating a dynamic and exciting musical experience. The combination of speed and rhythmic precision in the music makes it a thrilling and memorable piece that captures the listener's attention from start to finish.</t>
  </si>
  <si>
    <t>This song is composed of [[N01U12M23_34B45A56R67S78]8 b9ar0s1] and its sound is created through the use of [I1N2S3T4R5U6M7E8N9T0S1]. The instruments used in the music contribute to the overall character and tone of the song, enhancing its emotional impact on the listener. The combination of the different instruments and the way they are played adds depth and complexity to the music, creating a unique listening experience. The use of various instruments in this song highlights the importance of instrumentation in music, as it can greatly affect the overall mood and feeling conveyed by a piece of music.</t>
  </si>
  <si>
    <t>['P4_1', 'T1_1', 'TM1_1', 'I1_0']</t>
  </si>
  <si>
    <t>This music offers a unique and memorable listening experience with its pitch range of [R1A2N3G4E5] [oc0ta1ve2s3]. It is a low-[te0mp1o2] song that runs for [T1M213] seconds and has deliberately excluded [I1N2S3T4R5U6M7E8N9T0S1]. Despite the absence of certain instruments, the music still manages to create a distinct atmosphere and captivate its listeners. The deliberate exclusion of these instruments may have been a creative choice made by the artist to enhance the overall mood and emotions conveyed through the music. Overall, the combination of the limited pitch range, low-[te0mp1o2], and selective instrumentation creates a unique and intriguing musical experience.</t>
  </si>
  <si>
    <t>['K1_1', 'T1_0', 'EM1_1', 'TS1_o']</t>
  </si>
  <si>
    <t>The speedy music is defined by [E1M2O3T4I5O6N7], and what adds a unique flavor to it is the [K1E2Y3]. Additionally, the [ti0me1 s2ig3na4tu5re6] employed in this song is uncommon, which further contributes to its distinctive sound.</t>
  </si>
  <si>
    <t>['P4_1', 'R1_0', 'R3_2', 'TS1_1', 'T1_2', 'S4_0']</t>
  </si>
  <si>
    <t>The music in this song features a pitch range of [R1A2N3G4E5] [oc0ta1ve2s3] that adds a distinctive character, emphasizing its emotional depth. Although the [te0mp1o2] is moderate and enjoyable, the rhythm is not dance-friendly. The song is in [T1I2M3E4_5S6I7G8N9A0T1U2R3E4] and played at a moderate rate. Despite being categorized as [G1E2N3R4E5], the song's style does not reflect the usual features of the genre.</t>
  </si>
  <si>
    <t>['K1_1', 'TM1_1', 'R3_0', 'TS1_1', 'I1_0', 'S4_0']</t>
  </si>
  <si>
    <t>This song conveys a unique and resonant sound with its use of the [[K01E12Y23]3 k4ey5]. It has a duration of [T1M213] seconds and features a soothing beat. The meter of the music is [T1I2M3E4_5S6I7G8N9A0T1U2R3E4], and there are no [I1N2S3T4R5U6M7E8N9T0S1] to be found in the arrangement. While this music is not firmly rooted in the traditions of any particular [G1E2N3R4E5] genre, it offers a distinctive sound that sets it apart from more conventional musical offerings.</t>
  </si>
  <si>
    <t>['P4_1', 'K1_1', 'TS1_1', 'T1_2', 'B1_1']</t>
  </si>
  <si>
    <t>This music covers [[N01U12M23_34B45A56R67S78]8 b9ar0s1] and has a moderate [te0mp1o2]. Its pitch range is within [R1A2N3G4E5] [oc0ta1ve2s3], and the use of [[K01E12Y23]3 k4ey5] creates a distinct atmosphere. The meter of the music is [T1I2M3E4_5S6I7G8N9A0T1U2R3E4].</t>
  </si>
  <si>
    <t>['P4_1', 'TM1_1', 'R3_0', 'TS1_o', 'I1_0', 'B1_1']</t>
  </si>
  <si>
    <t>This music's pitch range of [R1A2N3G4E5] [oc0ta1ve2s3] offers a unique and memorable listening experience, with the song running for [T1M213] seconds. The beat in this lulling song is complemented by a [ti0me1 s2ig3na4tu5re6] that is not commonly found, [T1I2M3E4_5S6I7G8N9A0T1U2R3E4], while deliberately excluding the use of [I1N2S3T4R5U6M7E8N9T0S1]. Overall, the song consists of approximately [[N01U12M23_34B45A56R67S78]8 b9ar0s1], contributing to its distinctive composition.</t>
  </si>
  <si>
    <t>['TM1_1', 'TS1_1', 'I1_1', 'T1_1', 'S4_0']</t>
  </si>
  <si>
    <t>The duration of this song is [T1M213] seconds, and it is based on a [[T01I12M23E34_45S56I67G78N89A90T01U12R23E34]4 t5im6e 7si8gn9at0ur1e2]. The music is given its sound through [I1N2S3T4R5U6M7E8N9T0S1], creating a slow-paced composition that diverges from the typical features of [G1E2N3R4E5] style.</t>
  </si>
  <si>
    <t>This song utilizes an uncommon [ti0me1 s2ig3na4tu5re6] and has a length of [T1M213] seconds. The use of an unusual [ti0me1 s2ig3na4tu5re6] may give the song a unique rhythm or feel, and can be a creative choice for musicians who want to experiment with different musical structures and forms. It can also challenge listeners to engage with the music in new ways, as they may need to adjust their expectations and pay closer attention to the beats and accents in the song.</t>
  </si>
  <si>
    <t>This music offers a diverse and dynamic listening experience, with a pitch range spanning [R1A2N3G4E5] [oc0ta1ve2s3]. It conveys a unique and resonant sound through its use of [[K01E12Y23]3 k4ey5]. The rhythm is very gentle, and the song is performed at a moderate speed. The meter of the music is [T1I2M3E4_5S6I7G8N9A0T1U2R3E4], and it has opted not to incorporate [I1N2S3T4R5U6M7E8N9T0S1]. The duration of the song is [T1M213] seconds, and it expresses [E1M2O3T4I5O6N7]. Overall, this music provides a rich auditory experience that showcases a wide range of musical elements and emotions.</t>
  </si>
  <si>
    <t>['S2_1', 'T1_2', 'S4_1', 'I1_1']</t>
  </si>
  <si>
    <t>[A1R2T3I4S5T6]'s music is a representative example of the typical [G1E2N3R4E5] sound, as it embodies their signature style and is played at a moderate [te0mp1o2]. To achieve this sound, [I1N2S3T4R5U6M7E8N9T0S1] are an integral part of the music and should always be included in their compositions.</t>
  </si>
  <si>
    <t>This track runs for [T1M213] seconds.</t>
  </si>
  <si>
    <t>['P4_1', 'TM1_1', 'I1_0']</t>
  </si>
  <si>
    <t>This [T1M213]-second-long musical piece, devoid of [I1N2S3T4R5U6M7E8N9T0S1], utilizes a specific pitch range of [R1A2N3G4E5] [oc0ta1ve2s3] to create a cohesive and unified sound. By employing this particular range, the piece achieves a consistent tonal quality that carries throughout its duration. Despite the absence of any specific instruments, the deliberate use of this pitch range helps to establish a distinct and memorable character for the composition.</t>
  </si>
  <si>
    <t>['K1_1', 'B1_1', 'I1_0']</t>
  </si>
  <si>
    <t>The use of the [[K01E12Y23]3 k4ey5] in this music creates a rich and dynamic sonic palette that enhances the listening experience. With a total of [[N01U12M23_34B45A56R67S78]8 b9ar0s1], the music is structured in a way that keeps the listener engaged from start to finish. However, the song's arrangement has intentionally omitted the use of [I1N2S3T4R5U6M7E8N9T0S1], which gives it a unique character and sets it apart from other music in the same genre. Despite this omission, the song remains a compelling piece that showcases the creative talent of its composer.</t>
  </si>
  <si>
    <t>['B1_1', 'R3_2']</t>
  </si>
  <si>
    <t>This song has a smooth and steady rhythm that progresses over [[N01U12M23_34B45A56R67S78]8 b9ar0s1].</t>
  </si>
  <si>
    <t>['P4_1', 'EM1_1', 'R3_1', 'TS1_o']</t>
  </si>
  <si>
    <t>This music provides a diverse and dynamic listening experience with a pitch range spanning [R1A2N3G4E5] [oc0ta1ve2s3]. It is defined by its [E1M2O3T4I5O6N7] and features an exceptionally energetic beat. Additionally, the song stands out for its use of an uncommon [ti0me1 s2ig3na4tu5re6], [T1I2M3E4_5S6I7G8N9A0T1U2R3E4]. Overall, these unique elements come together to create a memorable and exciting musical composition.</t>
  </si>
  <si>
    <t>This music offers a diverse and dynamic listening experience with a pitch range spanning [R1A2N3G4E5] [oc0ta1ve2s3]. The [[K01E12Y23]3 k4ey5] adds a unique flavor to the music, which has a very smooth and relaxing beat. It is devoid of [I1N2S3T4R5U6M7E8N9T0S1] and the [ti0me1 s2ig3na4tu5re6] is not regular [T1I2M3E4_5S6I7G8N9A0T1U2R3E4], yet it is played at a brisk pace. Despite this, the music conveys [E1M2O3T4I5O6N7] and the song's length is [T1M213] seconds, making for a truly engaging and captivating experience for listeners.</t>
  </si>
  <si>
    <t>['T1_2', 'P4_1', 'K1_1']</t>
  </si>
  <si>
    <t>This music is played at a medium [te0mp1o2], offering a diverse and dynamic listening experience with a pitch range spanning [R1A2N3G4E5] [oc0ta1ve2s3]. It conveys a unique and resonant sound through its use of [[K01E12Y23]3 k4ey5].</t>
  </si>
  <si>
    <t>Instruments play an important role in the creation and performance of music. Whether it's a guitar, piano, drums, or any other instrument, each one has its unique sound that contributes to the overall sound of a song. Musicians use instruments to express their creativity and emotions, bringing their compositions to life. From classical to con[te0mp1o2]rary, from solo performances to full orchestras, instruments are essential in bringing different genres and styles of music to audiences around the world.</t>
  </si>
  <si>
    <t>['I4_0', 'K1_1', 'R3_0']</t>
  </si>
  <si>
    <t>In this track, you won't find [I1N2S3T4R5U6M7E8N9T0] used for the melody. However, the [[K01E12Y23]3 k4ey5] adds a unique flavor to the music, which has a very serene rhythm.</t>
  </si>
  <si>
    <t>['P4_1', 'T1_2', 'B1_1', 'TM1_1']</t>
  </si>
  <si>
    <t>This song offers a unique and memorable listening experience with its pitch range of [R1A2N3G4E5] [oc0ta1ve2s3]. It features a moderate rhythm, spanning [[N01U12M23_34B45A56R67S78]8 b9ar0s1] in total. With a duration of [T1M213] seconds, this song captivates listeners with its harmonious blend of pitch and rhythm.</t>
  </si>
  <si>
    <t>['TM1_1', 'R3_1', 'TS1_1', 'S4_0', 'B1_1']</t>
  </si>
  <si>
    <t>The length of the track is [T1M213] seconds, and its rhythm is extremely invigorating. It follows a meter of [T1I2M3E4_5S6I7G8N9A0T1U2R3E4], yet the song's style does not reflect the usual features of the [G1E2N3R4E5] genre. With a duration of [[N01U12M23_34B45A56R67S78]8 b9ar0s1], this song offers a unique blend of elements.</t>
  </si>
  <si>
    <t>The music is characterized by its [E1M2O3T4I5O6N7] nature. Its melodies, harmonies, and rhythms are arranged in a way that evokes and expresses a particular emotional quality. Whether it's joy, sadness, anger, or any other feeling, the music captures and amplifies that emotion, taking listeners on a journey through the depths of human experience. From the gentle, lilting melodies of a lullaby to the thundering, epic soundscapes of a film score, music has the power to move us, to make us feel and connect with something greater than ourselves.</t>
  </si>
  <si>
    <t>['K1_1', 'I1_1', 'T1_0', 'EM1_1', 'B1_1']</t>
  </si>
  <si>
    <t>The unique and resonant sound of this music is conveyed through its use of the [[K01E12Y23]3 k4ey5] and the [I1N2S3T4R5U6M7E8N9T0S1] used to create it. With a fast [te0mp1o2] and [E1M2O3T4I5O6N7]-laden projection, this song consists of [[N01U12M23_34B45A56R67S78]8 b9ar0s1], bringing together a complete musical experience that is both powerful and memorable.</t>
  </si>
  <si>
    <t>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 
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t>
  </si>
  <si>
    <t>The [ke0y1] in which a piece of music is played can have a significant impact on its emotional quality. Different [ke0y1]s can evoke different emotions in the listener, with some [ke0y1]s being associated with feelings of happiness and others with sadness or melancholy. For example, a piece of music played in a [mi0no1r2] [ke0y1] may have a more somber or mournful quality, while a [ma0jo1r2] [ke0y1] can create a brighter, more uplifting tone. Therefore, the choice of [ke0y1] can be an important tool for composers and musicians in conveying the desired emotional impact of their music. The [ke0y1] is just one of many elements that can contribute to the overall emotional impact of a piece, but it is a powerful one that should not be overlooked.</t>
  </si>
  <si>
    <t>['P4_1', 'K1_1', 'TM1_1', 'R3_1', 'I1_0', 'TS1_o', 'T1_2', 'EM1_1']</t>
  </si>
  <si>
    <t>This music offers a unique and memorable listening experience with its pitch range of [R1A2N3G4E5] [oc0ta1ve2s3]. The use of [[K01E12Y23]3 k4ey5] creates a distinct atmosphere that is further enhanced by the song's fast-paced [te0mp1o2], which has a duration of [T1M213] seconds. Despite not involving the use of [I1N2S3T4R5U6M7E8N9T0S1], the song's composition is characterized by a not-so-typical [[T01I12M23E34_45S56I67G78N89A90T01U12R23E34]4 t5im6e 7si8gn9at0ur1e2], played at a moderate pace. Through its unique composition and execution, the music expresses [E1M2O3T4I5O6N7], making it a truly remarkable piece of art.</t>
  </si>
  <si>
    <t>The music projects evoke a range of emotions within listeners. Whether it's the upbeat [te0mp1o2] of a pop song or the melancholic melody of a ballad, music has the ability to tap into our emotions and stir up feelings we may not have even known were there. From joy and happiness to sadness and heartbreak, music has the power to connect with us on a deeply personal level and provide a cathartic release for our emotions. Whether we're dancing along to our favorite song or shedding tears to a powerful ballad, the emotional impact of music is undeniable.</t>
  </si>
  <si>
    <t>['P4_1', 'K1_1', 'R3_2', 'I1_1', 'T1_1', 'S4_0', 'B1_1']</t>
  </si>
  <si>
    <t>This music's pitch range of [R1A2N3G4E5] [oc0ta1ve2s3] offers a unique and memorable listening experience, while [[K01E12Y23]3 k4ey5] adds a unique flavor. The song has a calm and moderate rhythm and employs [I1N2S3T4R5U6M7E8N9T0S1] in its musical performance. With a slow pace and [[N01U12M23_34B45A56R67S78]8 b9ar0s1], the song breaks away from the conventions of [G1E2N3R4E5] style.</t>
  </si>
  <si>
    <t>The pitch range of [R1A2N3G4E5] [oc0ta1ve2s3] adds a distinctive character to the music, emphasizing its emotional depth. This music is composed in the [[K01E12Y23]3 k4ey5] with a duration of [T1M213] seconds. Featuring a moderate beat, the song does not include [I1N2S3T4R5U6M7E8N9T0S1], while [T1I2M3E4_5S6I7G8N9A0T1U2R3E4] serves as the meter. Moving gently, the music is imbued with [E1M2O3T4I5O6N7].</t>
  </si>
  <si>
    <t>['P4_1', 'K1_1', 'TM1_1', 'R3_0', 'I1_1', 'TS1_1', 'T1_0', 'S4_0']</t>
  </si>
  <si>
    <t>The use of a specific pitch range of [R1A2N3G4E5] [oc0ta1ve2s3] creates a cohesive and unified sound throughout the musical piece, while the [[K01E12Y23]3 k4ey5] adds a unique flavor to this music. The song's length is [T1M213] seconds, and its beat is very lulling. The music is brought to life through the use of [I1N2S3T4R5U6M7E8N9T0S1], and it features a [T1I2M3E4_5S6I7G8N9A0T1U2R3E4] meter. Played at a high [te0mp1o2], this music does not conform to the usual standards of [G1E2N3R4E5] genre.</t>
  </si>
  <si>
    <t>['P4_1', 'K1_1', 'TM1_1', 'R3_1', 'I1_0', 'TS1_o', 'T1_0', 'S4_1', 'B1_1']</t>
  </si>
  <si>
    <t>The [R1A2N3G4E5]-[oc0ta1ve2] pitch range of this [G1E2N3R4E5] song results in a focused and impactful musical performance. The use of the [[K01E12Y23]3 k4ey5] also adds a special emotional quality to the music. The song runs for [T1M213] seconds and has a very upbeat [te0mp1o2], with [I1N2S3T4R5U6M7E8N9T0S1] notably absent. The [ti0me1 s2ig3na4tu5re6] used in this song is not ordinary, as it is [T1I2M3E4_5S6I7G8N9A0T1U2R3E4]. Played at a quick pace, the song progresses over [[N01U12M23_34B45A56R67S78]8 b9ar0s1] and serves as a shining example of the [G1E2N3R4E5] style.</t>
  </si>
  <si>
    <t>['P4_1', 'TM1_1', 'I1_0', 'T1_0', 'S4_1', 'B1_1']</t>
  </si>
  <si>
    <t>This song's pitch range spans [R1A2N3G4E5] [oc0ta1ve2s3], providing a distinct and unforgettable listening experience. It's a fast-paced piece with a duration of [T1M213] seconds and doesn't feature any [I1N2S3T4R5U6M7E8N9T0S1]. The style of this music is firmly rooted in the conventions of [G1E2N3R4E5] music, and it comprises roughly [[N01U12M23_34B45A56R67S78]8 b9ar0s1].</t>
  </si>
  <si>
    <t>['T1_0', 'TM1_1', 'TS1_o']</t>
  </si>
  <si>
    <t>This song has a brisk [te0mp1o2] and a duration of [T1M213] seconds. Additionally, it employs a non-standard [ti0me1 s2ig3na4tu5re6], adding an interesting dimension to the rhythm.</t>
  </si>
  <si>
    <t>['K1_1', 'TM1_1', 'S4_0', 'I1_1']</t>
  </si>
  <si>
    <t>The music, with its use of [[K01E12Y23]3 k4ey5], conveys a unique and resonant sound and is brought to life through the use of [I1N2S3T4R5U6M7E8N9T0S1]. It is not firmly rooted in the traditions of [G1E2N3R4E5] genre and has a duration of [T1M213] seconds.</t>
  </si>
  <si>
    <t>This music offers a unique and memorable listening experience with its pitch range of [R1A2N3G4E5] [oc0ta1ve2s3]. It conveys a unique and resonant sound through its use of [[K01E12Y23]3 k4ey5]. With a duration of [T1M213] seconds, the song unfolds at a leisurely pace, complemented by a soothing and peaceful [te0mp1o2]. The music comes to life through the skillful use of [I1N2S3T4R5U6M7E8N9T0S1]. Additionally, the chosen [ti0me1 s2ig3na4tu5re6] [T1I2M3E4_5S6I7G8N9A0T1U2R3E4] adds an unconventional touch to the composition. Overall, this music deviates from the typical sound of classic [G1E2N3R4E5].</t>
  </si>
  <si>
    <t>['T1_2', 'TM1_1']</t>
  </si>
  <si>
    <t>This song is played at a medium [te0mp1o2] and has a runtime of [T1M213] seconds.</t>
  </si>
  <si>
    <t>['TM1_1', 'R3_0', 'TS1_o', 'I1_0', 'I4_1', 'B1_1']</t>
  </si>
  <si>
    <t>This song is [T1M213] seconds long and has a very calming and soothing beat. Its [ti0me1 s2ig3na4tu5re6] is unconventional and does not feature [I1N2S3T4R5U6M7E8N9T0S1]. However, [I1N2S3T4R5U6M7E8N9T0] is the most significant instrument heard in the melody track. The song spans [[N01U12M23_34B45A56R67S78]8 b9ar0s1] in duration.</t>
  </si>
  <si>
    <t>This song plays for TM1 seconds and has a [ti0me1 s2ig3na4tu5re6] of TIME_SIGNATURE.</t>
  </si>
  <si>
    <t>['P4_1', 'K1_1', 'TM1_1', 'R3_0', 'I1_1', 'TS1_1', 'T1_2', 'B1_1']</t>
  </si>
  <si>
    <t>The [T1M213]-second-long song has a pitch range within [R1A2N3G4E5] [oc0ta1ve2s3] and utilizes the [[K01E12Y23]3 k4ey5] to create a rich and dynamic sonic palette. Although the [te0mp1o2] is very laid-back, [I1N2S3T4R5U6M7E8N9T0S1] play an important role in the music, which spans [[N01U12M23_34B45A56R67S78]8 b9ar0s1] and is moderately-paced. The meter of the music is [T1I2M3E4_5S6I7G8N9A0T1U2R3E4].</t>
  </si>
  <si>
    <t>['T1_2', 'B1_1', 'TM1_1', 'S4_1']</t>
  </si>
  <si>
    <t>The music in question is representative of the typical sound of [G1E2N3R4E5] and is played at a balanced pace. The song progresses over [[N01U12M23_34B45A56R67S78]8 b9ar0s1] and has a total duration of [T1M213] seconds.</t>
  </si>
  <si>
    <t>['EM1_1', 'R3_1', 'I1_1']</t>
  </si>
  <si>
    <t>The music that I'm referring to is truly amazing. It's filled with a range of emotions that can move and captivate any listener. Additionally, the rhythm in this song is truly electrifying and can make you want to dance or move along with the beat. To make this music even better, it should feature a variety of instruments to complement and enhance the overall listening experience. By incorporating different instruments, the music can be transformed into a truly unforgettable masterpiece that can evoke powerful emotions and leave a lasting impression on anyone who listens to it.</t>
  </si>
  <si>
    <t>['P4_1', 'K1_1', 'TM1_1', 'R3_1', 'I1_0', 'TS1_1', 'T1_1', 'EM1_1', 'B1_1']</t>
  </si>
  <si>
    <t>The compact pitch range of [R1A2N3G4E5] [oc0ta1ve2s3] results in a focused and impactful musical performance composed in the [[K01E12Y23]3 k4ey5]. It is a [T1M213]-second-long song with a very powerful and driving beat, while omitting the use of [I1N2S3T4R5U6M7E8N9T0S1] in its arrangement. The meter of the music is [T1I2M3E4_5S6I7G8N9A0T1U2R3E4], and the [te0mp1o2] of this slow-paced song defines its emotional character. Progressing over [[N01U12M23_34B45A56R67S78]8 b9ar0s1], the music is defined by [E1M2O3T4I5O6N7].</t>
  </si>
  <si>
    <t>['K1_1', 'TS1_1', 'T1_2', 'S4_0', 'B1_1']</t>
  </si>
  <si>
    <t>The music in question utilizes the [[K01E12Y23]3 k4ey5], resulting in a rich and dynamic sonic palette. It also has a moderate [te0mp1o2] and a [ti0me1 s2ig3na4tu5re6 o7f 8[T91I02M13E24_35S46I57G68N79A80T91U02R13E24]3], with approximately [[N01U12M23_34B45A56R67S78]8 b9ar0s1] in the song. Despite these characteristics, it does not exhibit the classic features of the [G1E2N3R4E5] sound.</t>
  </si>
  <si>
    <t>['R3_0']</t>
  </si>
  <si>
    <t>It has a calming effect on my mind and helps me relax. The melody is simple yet catchy, and I find myself humming it throughout the day. Overall, listening to this song brings me a sense of peace and tranquility, making it one of my favorite tunes to unwind to.</t>
  </si>
  <si>
    <t>With a pitch range spanning [R1A2N3G4E5] [oc0ta1ve2s3], this music offers a diverse and dynamic listening experience in the [[K01E12Y23]3 k4ey5], providing a powerful and memorable sound. The track has a duration of [T1M213] seconds and features a soothing beat. It deliberately excludes [I1N2S3T4R5U6M7E8N9T0S1] to create a unique atmosphere. With a [T1I2M3E4_5S6I7G8N9A0T1U2R3E4] meter, the music moves swiftly, deviating from the usual musical conventions of [G1E2N3R4E5] style. The song's structure follows [[N01U12M23_34B45A56R67S78]8 b9ar0s1], resulting in a captivating composition.</t>
  </si>
  <si>
    <t>['P4_1', 'EM1_1', 'R3_1', 'I1_0']</t>
  </si>
  <si>
    <t>The musical piece showcases a pitch range within [R1A2N3G4E5] [oc0ta1ve2s3] and is characterized by [E1M2O3T4I5O6N7]. The rhythm in this song is truly electrifying, while [I1N2S3T4R5U6M7E8N9T0S1] are not a part of the instrumentation in this piece.</t>
  </si>
  <si>
    <t>The musical piece is in [T1I2M3E4_5S6I7G8N9A0T1U2R3E4] and showcases a pitch range within [R1A2N3G4E5] [oc0ta1ve2s3]. The range of notes used in the music is indicative of the piece's unique tonality and adds to its overall character. The [ti0me1 s2ig3na4tu5re6] provides a rhythmic structure that helps the listener follow along with the piece's [te0mp1o2] and groove. Together, these elements contribute to the composition's distinct sound and make it a compelling addition to the repertoire of music in its genre.</t>
  </si>
  <si>
    <t>The music's use of the [[K01E12Y23]3 k4ey5], combined with its compact pitch range of [R1A2N3G4E5] [oc0ta1ve2s3], results in a focused and impactful musical performance with a rich and dynamic sonic palette. The limited pitch range allows for greater emphasis on the notes being played, creating a more intense and concentrated sound. Meanwhile, the specific [ke0y1] chosen provides a diverse range of tonalities, allowing for a greater range of expression and musical color. Overall, these elements come together to create a powerful and engaging listening experience.</t>
  </si>
  <si>
    <t>"This is a [T1M213]-second song."
Unfortunately, there are no additional sentences to combine with the provided statement. If there were more sentences or information provided, I would be happy to assist you in creating a cohesive paragraph.</t>
  </si>
  <si>
    <t>['K1_1', 'TM1_1', 'R3_0', 'I1_1', 'TS1_o', 'T1_2', 'EM1_1', 'B1_1']</t>
  </si>
  <si>
    <t>The [ke0y1] of this music gives it a special emotional quality that is further enhanced by its atypical [ti0me1 s2ig3na4tu5re6] [T1I2M3E4_5S6I7G8N9A0T1U2R3E4]. The track has a moderate [te0mp1o2] and an easy-going rhythm that is supported by the featured instruments. The music is imbued with [E1M2O3T4I5O6N7] and is structured with roughly [[N01U12M23_34B45A56R67S78]8 b9ar0s1]. Overall, this song is a unique blend of [ke0y1], rhythm, [te0mp1o2], and emotion that creates a captivating musical experience.</t>
  </si>
  <si>
    <t>['S4_0', 'TM1_1', 'R3_2', 'TS1_1']</t>
  </si>
  <si>
    <t>This song, with a running time of [T1M213] seconds and a comfortably moderate rhythm, does not have the defining characteristics of [G1E2N3R4E5] style. The [ti0me1 s2ig3na4tu5re6] of the music is [T1I2M3E4_5S6I7G8N9A0T1U2R3E4].</t>
  </si>
  <si>
    <t>The absence of instruments in this song is what gives it a unique emotional quality that sets it apart. The [ke0y1] used in the composition plays a significant role in creating this effect.</t>
  </si>
  <si>
    <t>['S2_1', 'TM1_1', 'R3_2', 'S4_0']</t>
  </si>
  <si>
    <t>The music in question is in the vein of [A1R2T3I4S5T6] and has a steady and moderate rhythm. Despite having a running time of [T1M213] seconds, it is not evocative of the classic [G1E2N3R4E5] sound.</t>
  </si>
  <si>
    <t>['P4_1', 'K1_1', 'TM1_1', 'TS1_1']</t>
  </si>
  <si>
    <t>This music has a pitch range of [R1A2N3G4E5] [oc0ta1ve2s3] and uses the [[K01E12Y23]3 k4ey5] to convey a unique and resonant sound. The song plays for [T1M213] seconds and is based on a [[T01I12M23E34_45S56I67G78N89A90T01U12R23E34]4 t5im6e 7si8gn9at0ur1e2].</t>
  </si>
  <si>
    <t xml:space="preserve">
This music offers a unique and memorable listening experience with its pitch range of [R1A2N3G4E5] [oc0ta1ve2s3].</t>
  </si>
  <si>
    <t>The song's playtime is [T1M213] seconds, and you won't find any [I1N2S3T4R5U6M7E8N9T0S1] in this song.</t>
  </si>
  <si>
    <t>['R3_1']</t>
  </si>
  <si>
    <t>It's perfect for dancing or working out to. The upbeat [te0mp1o2] is sure to get your heart pumping and your feet moving. With its energetic melody and catchy beat, this song is an ideal choice for anyone looking to add some excitement and energy to their day. Whether you're hitting the gym, going for a run, or just need a pick-me-up, this fast-paced track is sure to do the trick.</t>
  </si>
  <si>
    <t>['K1_1', 'B1_1', 'TS1_o']</t>
  </si>
  <si>
    <t>The use of [[K01E12Y23]3 k4ey5] in this music creates a rich and dynamic sonic palette, complemented by the song structure consisting of [[N01U12M23_34B45A56R67S78]8 b9ar0s1]. Additionally, the song's [ti0me1 s2ig3na4tu5re6] is atypical, adding to its unique and distinctive character.</t>
  </si>
  <si>
    <t>['K1_1', 'I1_0', 'S4_0', 'S2_0', 'B1_1']</t>
  </si>
  <si>
    <t>The use of the [[K01E12Y23]3 k4ey5] in this music creates a distinct atmosphere, which is further emphasized by the absence of [I1N2S3T4R5U6M7E8N9T0S1] in the song. Despite belonging to the [G1E2N3R4E5] genre, the song does not have the typical sound or characteristics of [A1R2T3I4S5T6]'s music. It spans [[N01U12M23_34B45A56R67S78]8 b9ar0s1] in duration, providing ample time for the unique elements of the music to be appreciated. Overall, this song showcases a departure from the norm for both the artist and the genre, resulting in a distinctive and memorable piece of music.</t>
  </si>
  <si>
    <t>The music's limited pitch range of [R1A2N3G4E5] [oc0ta1ve2s3] allows for a greater emphasis on the nuances of tone and phrasing, while the song comprises [[N01U12M23_34B45A56R67S78]8 b9ar0s1]. This combination of a restricted pitch range and a structured number of bars creates a unique musical context where the emphasis is placed on exploring and expressing the subtleties of the melody and the performance. The limited range requires the musician to be more inventive with their phrasing, dynamics, and expression to keep the listener engaged throughout the song, making every note and every bar count.</t>
  </si>
  <si>
    <t>['P4_1', 'K1_1', 'TM1_1', 'R3_0', 'I1_1', 'S4_1']</t>
  </si>
  <si>
    <t>The use of a specific pitch range of [R1A2N3G4E5] [oc0ta1ve2s3] creates a cohesive and unified sound throughout the musical piece, while the music's use of [[K01E12Y23]3 k4ey5] creates a rich and dynamic sonic palette. With a runtime of [T1M213] seconds, this song embodies a relaxing and tranquil rhythm, where [I1N2S3T4R5U6M7E8N9T0S1] play an important role in shaping the overall musical experience. Rooted in the traditions of [G1E2N3R4E5] style, the music captures the essence and spirit of its genre.</t>
  </si>
  <si>
    <t>The music's pitch range of [R1A2N3G4E5] [oc0ta1ve2s3] provides a distinct and unforgettable listening experience, while [I1N2S3T4R5U6M7E8N9T0S1] are notably absent from the song. Together, the absence of these instruments and the unique pitch range contribute to the song's distinctive sound and make it stand out from other musical works.</t>
  </si>
  <si>
    <t>['TS1_1', 'B1_1', 'R3_2', 'I1_1']</t>
  </si>
  <si>
    <t>This song is characterized by a steady and moderate rhythm, with the music in [T1I2M3E4_5S6I7G8N9A0T1U2R3E4] and progressing over [[N01U12M23_34B45A56R67S78]8 b9ar0s1]. [I1N2S3T4R5U6M7E8N9T0S1] play an important role in the music, contributing to its overall sound and feel.</t>
  </si>
  <si>
    <t>The beat in this song is very energetic, and the [ke0y1] adds a unique flavor to the music. Together, these elements create a dynamic and engaging listening experience that is sure to get you moving. The [ke0y1] choice can greatly impact the overall mood and tone of a piece of music, and in this case, it adds an extra layer of excitement and depth to the already lively beat. Whether you're dancing along or simply enjoying the sound, the combination of the energetic beat and unique [ke0y1] make for a memorable and enjoyable musical experience.</t>
  </si>
  <si>
    <t>['R3_2', 'TS1_1']</t>
  </si>
  <si>
    <t>The song has a moderate [te0mp1o2] and the music follows a [T1I2M3E4_5S6I7G8N9A0T1U2R3E4] meter.</t>
  </si>
  <si>
    <t>['K1_1', 'TS1_1', 'T1_0', 'EM1_1', 'B1_1']</t>
  </si>
  <si>
    <t>The music in this song is a fast-paced, dynamically rich and emotionally charged composition that utilizes the [[K01E12Y23]3 k4ey5] to create a unique sonic palette. It follows a [[T01I12M23E34_45S56I67G78N89A90T01U12R23E34]4 t5im6e 7si8gn9at0ur1e2] and is structured with [[N01U12M23_34B45A56R67S78]8 b9ar0s1]. Through its use of rhythm and melody, this music radiates a powerful and expressive [E1M2O3T4I5O6N7].</t>
  </si>
  <si>
    <t>['K1_1', 'R3_2']</t>
  </si>
  <si>
    <t>The use of the [[K01E12Y23]3 k4ey5] in this music creates a distinct atmosphere, while the beat of the song remains moderate. Together, these elements work to establish a unique mood for the piece, drawing the listener in and immersing them in the overall experience. The [ke0y1] choice and [te0mp1o2] of the music can greatly affect how it is perceived, and in this case, they have been utilized to great effect to create a memorable and captivating composition.</t>
  </si>
  <si>
    <t>['TM1_1', 'B1_1', 'R3_2', 'TS1_1']</t>
  </si>
  <si>
    <t>This song, with a duration of [T1M213] seconds, comprises [[N01U12M23_34B45A56R67S78]8 b9ar0s1] and has a moderate beat. The music is in [[T01I12M23E34_45S56I67G78N89A90T01U12R23E34]4 t5im6e 7si8gn9at0ur1e2].</t>
  </si>
  <si>
    <t>The music's compact pitch range of [R1A2N3G4E5] [oc0ta1ve2s3] creates a focused and impactful musical performance that is heavily influenced by [G1E2N3R4E5] style. Additionally, the use of [[K01E12Y23]3 k4ey5] contributes to the distinct atmosphere of the piece. Despite its fast pace and [T1I2M3E4_5S6I7G8N9A0T1U2R3E4] meter, the track's peaceful beat creates a calming effect. Notably, [I1N2S3T4R5U6M7E8N9T0S1] are not featured in the composition. With a duration of [T1M213] seconds, this song's sound showcases a unique blend of musical elements that come together to form a captivating piece.</t>
  </si>
  <si>
    <t>['P4_1', 'S2_0', 'R3_0', 'TS1_o']</t>
  </si>
  <si>
    <t>The musical piece I am referring to showcases a pitch range within [R1A2N3G4E5] [oc0ta1ve2s3], yet it is not evocative of [A1R2T3I4S5T6]'s classic sound. Despite this departure, the song still manages to create a very peaceful and easy rhythm that is both pleasant and enjoyable to listen to. It is worth noting that the song's [ti0me1 s2ig3na4tu5re6] is not standard, as it deviates from the typical [T1I2M3E4_5S6I7G8N9A0T1U2R3E4]. Overall, the piece offers a unique and refreshing listening experience that may appeal to those who appreciate a deviation from traditional musical conventions.</t>
  </si>
  <si>
    <t>The music's pitch range of [R1A2N3G4E5] [oc0ta1ve2s3] provides a distinctive and remarkable listening experience. With its specific range, the music offers a unique combination of high and low notes that creates a diverse and intriguing sound. This pitch range enables the music to evoke different emotions and moods, ranging from uplifting and joyful to melancholic and introspective. Overall, the use of this pitch range adds depth and complexity to the music, making it a truly unforgettable experience for listeners.</t>
  </si>
  <si>
    <t>['P4_1', 'K1_1', 'I1_1', 'T1_2', 'S4_0']</t>
  </si>
  <si>
    <t>The music composed in the [[K01E12Y23]3 k4ey5] and enriched by [I1N2S3T4R5U6M7E8N9T0S1] has a limited pitch range of [R1A2N3G4E5] [oc0ta1ve2s3]. This limitation allows for a greater emphasis on the nuances of tone and phrasing, while the moderate rate at which the song is played further adds to its expressive quality. Although the song does not conform to the quintessential style of [G1E2N3R4E5], its unique musical attributes make it a distinctive and noteworthy composition.</t>
  </si>
  <si>
    <t>The music in this track features a distinctive character that is emphasized by its pitch range of [R1A2N3G4E5] [oc0ta1ve2s3], which adds to its emotional depth. It also creates a distinct atmosphere through its use of the [[K01E12Y23]3 k4ey5]. Despite being [T1M213] seconds long, the rhythm in this song is extremely invigorating. Interestingly, you won't hear any [I1N2S3T4R5U6M7E8N9T0S1] in this song, but it still manages to maintain a gentle pace, thanks to its use of the [[T01I12M23E34_45S56I67G78N89A90T01U12R23E34]4 t5im6e 7si8gn9at0ur1e2]. Overall, this song is characterized by its [G1E2N3R4E5] sound, making it a unique and captivating listening experience.</t>
  </si>
  <si>
    <t>['P4_1', 'K1_1', 'TM1_1', 'R3_2', 'I1_1', 'TS1_o', 'T1_0', 'S4_0']</t>
  </si>
  <si>
    <t>The compact pitch range of [R1A2N3G4E5] [oc0ta1ve2s3] results in a focused and impactful musical performance, while the [[K01E12Y23]3 k4ey5] adds a unique flavor to this music. With a duration of [T1M213] seconds, the song maintains a rhythm that is neither too fast nor too slow. It should feature [I1N2S3T4R5U6M7E8N9T0S1] to enhance the overall composition. Additionally, this song employs a non-standard [[T01I12M23E34_45S56I67G78N89A90T01U12R23E34]4 t5im6e 7si8gn9at0ur1e2], contributing to its distinctive character. Played at a brisk pace, this music defies the usual patterns of the [G1E2N3R4E5] sound.</t>
  </si>
  <si>
    <t>['EM1_1', 'TM1_1']</t>
  </si>
  <si>
    <t>The music evokes a strong emotional response, and its playtime lasts for [T1M213] seconds.</t>
  </si>
  <si>
    <t>['P4_1', 'R1_1', 'R3_0', 'T1_1', 'S4_0', 'B1_1']</t>
  </si>
  <si>
    <t>The use of a specific pitch range of [R1A2N3G4E5] [oc0ta1ve2s3] creates a cohesive and unified sound throughout the musical piece, making it hard to resist dancing. With its mellow rhythm and low-speed [te0mp1o2], this song deviates from the traditions of [G1E2N3R4E5] style. The composition consists of [[N01U12M23_34B45A56R67S78]8 b9ar0s1], offering a captivating musical experience.</t>
  </si>
  <si>
    <t>['P4_1', 'K1_1', 'TM1_1', 'R3_2', 'I1_1', 'TS1_1', 'T1_2', 'S4_1', 'B1_1']</t>
  </si>
  <si>
    <t>The music in question has a compact pitch range of [R1A2N3G4E5] [oc0ta1ve2s3], resulting in a focused and impactful performance. Its use of the [[K01E12Y23]3 k4ey5] creates a distinct atmosphere that is supported by the moderate rhythm of the song, which has a runtime of [T1M213] seconds and spans [[N01U12M23_34B45A56R67S78]8 b9ar0s1]. The music is steeped in the traditions of [G1E2N3R4E5] style and features [I1N2S3T4R5U6M7E8N9T0S1] playing in a [T1I2M3E4_5S6I7G8N9A0T1U2R3E4] meter. Overall, the combination of these elements creates a well-crafted piece of music that is both dynamic and engaging.</t>
  </si>
  <si>
    <t>['K1_1', 'T1_2', 'R3_2', 'TS1_1']</t>
  </si>
  <si>
    <t>This song is composed in the [[K01E12Y23]3 k4ey5] and has a moderate rhythm with a moderate [te0mp1o2]. The meter of the music is [T1I2M3E4_5S6I7G8N9A0T1U2R3E4].</t>
  </si>
  <si>
    <t>['P4_1', 'R3_1', 'I1_0']</t>
  </si>
  <si>
    <t>The musical piece being discussed showcases a pitch range spanning [R1A2N3G4E5] [oc0ta1ve2s3] and features a very rapid [te0mp1o2]. However, its arrangement notably omits the use of [I1N2S3T4R5U6M7E8N9T0S1].</t>
  </si>
  <si>
    <t>The music in this song is a perfect example of the [G1E2N3R4E5] sound, enriched by [I1N2S3T4R5U6M7E8N9T0S1]. The pitch range of [R1A2N3G4E5] [oc0ta1ve2s3] adds a distinctive character, emphasizing its emotional depth, while the [[K01E12Y23]3 k4ey5] adds a unique flavor. With a length of [T1M213] seconds, the rhythm of the song is comfortably moderate, and it is performed at a rapid pace. The music's [ti0me1 s2ig3na4tu5re6] is [T1I2M3E4_5S6I7G8N9A0T1U2R3E4].</t>
  </si>
  <si>
    <t>['K1_1', 'TM1_1', 'TS1_1', 'I1_1', 'T1_0', 'EM1_1', 'B1_1']</t>
  </si>
  <si>
    <t>The captivating and memorable experience of this music is a result of its choice of [[K01E12Y23]3 k4ey5]. The track, which is [T1M213] seconds long, moves at a rapid rate and has a meter of [T1I2M3E4_5S6I7G8N9A0T1U2R3E4]. The music is brought to life through the use of [I1N2S3T4R5U6M7E8N9T0S1], and it conveys [E1M2O3T4I5O6N7] throughout its [[N01U12M23_34B45A56R67S78]8 b9ar0s1]. Overall, the combination of the [ke0y1] choice, instrumentation, [te0mp1o2], and emotional expression creates a dynamic and engaging musical experience.</t>
  </si>
  <si>
    <t>['TS1_1', 'EM1_1', 'R3_2', 'I1_1']</t>
  </si>
  <si>
    <t>The music being referred to has a [ti0me1 s2ig3na4tu5re6 o7f 8[T91I02M13E24_35S46I57G68N79A80T91U02R13E24]3], and it is defined by [E1M2O3T4I5O6N7]. This song is characterized by a smooth and steady rhythm, which is attributed to the use of [I1N2S3T4R5U6M7E8N9T0S1]. The instrumental choice is crucial to the music's overall effect, and without it, the composition would not be the same.</t>
  </si>
  <si>
    <t>['K1_1', 'EM1_1', 'I1_1']</t>
  </si>
  <si>
    <t>The [[K01E12Y23]3 k4ey5] in this music provides a powerful and memorable sound that, combined with the use of [I1N2S3T4R5U6M7E8N9T0S1], effectively conveys [E1M2O3T4I5O6N7]. The music's emotional depth is evident in its expressive use of [I1N2S3T4R5U6M7E8N9T0S1], which are integral to the overall effect. Whether it's the stirring melodies or the haunting harmonies, this music is designed to leave a lasting impression on its listeners. So, if you're looking for a truly moving musical experience, look no further than this captivating composition.</t>
  </si>
  <si>
    <t>['T1_1', 'K1_1', 'B1_1']</t>
  </si>
  <si>
    <t>This music has a special emotional quality due to the [[K01E12Y23]3 k4ey5] in which it is played. It moves at a slow rate and the song's structure follows [[N01U12M23_34B45A56R67S78]8 b9ar0s1].</t>
  </si>
  <si>
    <t>['P4_1', 'TM1_1', 'R3_1', 'I1_0', 'EM1_1', 'B1_1']</t>
  </si>
  <si>
    <t>This song has a pitch range of [R1A2N3G4E5] [oc0ta1ve2s3] and a running time of [T1M213] seconds. Its [te0mp1o2] is very upbeat, and you won't hear any [I1N2S3T4R5U6M7E8N9T0S1] in the arrangement. The music is imbued with [E1M2O3T4I5O6N7] and covers [[N01U12M23_34B45A56R67S78]8 b9ar0s1].</t>
  </si>
  <si>
    <t>The song's moderate rhythm is complemented by the addition of the [[K01E12Y23]3 k4ey5], which adds a unique flavor to the music.</t>
  </si>
  <si>
    <t>['TM1_1', 'R1_1']</t>
  </si>
  <si>
    <t>This song has a dance-friendly [te0mp1o2] and a length of [T1M213] seconds.</t>
  </si>
  <si>
    <t>['P4_1', 'K1_1', 'TM1_1', 'R3_2', 'I1_0', 'TS1_o', 'T1_1', 'S4_1', 'B1_1']</t>
  </si>
  <si>
    <t>This song, played slowly, is a true representation of the classic [G1E2N3R4E5] style. Its distinctive character is emphasized by a pitch range of [R1A2N3G4E5] [oc0ta1ve2s3], adding emotional depth. The [[K01E12Y23]3 k4ey5] brings a unique flavor to the music, while the smooth and steady rhythm carries the song for [T1M213] seconds without any [I1N2S3T4R5U6M7E8N9T0S1]. The unconventional [[T01I12M23E34_45S56I67G78N89A90T01U12R23E34]4 t5im6e 7si8gn9at0ur1e2] provides an interesting twist, and the song consists of [[N01U12M23_34B45A56R67S78]8 b9ar0s1]. Overall, this music showcases the beauty of simplicity and the power of musical elements working together to create a captivating experience.</t>
  </si>
  <si>
    <t>['P4_1', 'K1_1', 'R3_0', 'EM1_1', 'B1_1']</t>
  </si>
  <si>
    <t>The music in question offers a unique and memorable listening experience due to its pitch range of [R1A2N3G4E5] [oc0ta1ve2s3]. Its use of [[K01E12Y23]3 k4ey5] creates a distinct atmosphere, while the rhythm is very easy on the ears. The song progresses over [[N01U12M23_34B45A56R67S78]8 b9ar0s1] and is characterized by [E1M2O3T4I5O6N7]. Overall, the music combines various elements that come together to create an emotionally engaging and enjoyable experience for the listener.</t>
  </si>
  <si>
    <t>The pitch range of [R1A2N3G4E5] [oc0ta1ve2s3] adds a distinctive character to the music, emphasizing its emotional depth, while the [[K01E12Y23]3 k4ey5] gives this music a special emotional quality. This track is [T1M213] seconds in length, with a lively rhythm that energizes the song. Deliberately excluding [I1N2S3T4R5U6M7E8N9T0S1], the music is based on a [[T01I12M23E34_45S56I67G78N89A90T01U12R23E34]4 t5im6e 7si8gn9at0ur1e2], creating a swift-paced composition that radiates [E1M2O3T4I5O6N7].</t>
  </si>
  <si>
    <t>['P4_1', 'K1_1', 'TM1_1', 'R3_0', 'TS1_1', 'T1_0', 'EM1_1']</t>
  </si>
  <si>
    <t>In this musical piece, the use of a specific pitch range of [R1A2N3G4E5] [oc0ta1ve2s3] creates a cohesive and unified sound that is carried throughout the song, which is composed in the [[K01E12Y23]3 k4ey5]. The beat in the song is very soothing, and it is performed quickly, with a duration of [T1M213] seconds. The music features a [T1I2M3E4_5S6I7G8N9A0T1U2R3E4] meter, which adds to its unique character. Overall, the piece is imbued with a sense of [E1M2O3T4I5O6N7], making it a moving and powerful composition that evokes strong feelings in its listeners.</t>
  </si>
  <si>
    <t>The [ke0y1] of this music gives it a special emotional quality that sets it apart. Additionally, if you listen closely, you will hear a total of [[N01U12M23_34B45A56R67S78]8 b9ar0s1] in this song. Together, these elements create a unique and powerful listening experience that can be enjoyed by music lovers of all kinds.</t>
  </si>
  <si>
    <t>['P4_1', 'K1_1', 'TM1_1', 'R3_1', 'I1_1', 'TS1_1', 'T1_0', 'EM1_1', 'B1_1']</t>
  </si>
  <si>
    <t>The musical piece is a fast-paced [T1M213]-second song with a rich and dynamic sonic palette created by its use of [[K01E12Y23]3 k4ey5] and pitch range within [R1A2N3G4E5] [oc0ta1ve2s3]. The music is further enriched by the use of [I1N2S3T4R5U6M7E8N9T0S1] and features a [T1I2M3E4_5S6I7G8N9A0T1U2R3E4] meter. With its [E1M2O3T4I5O6N7] nature, the song progresses through [[N01U12M23_34B45A56R67S78]8 b9ar0s1] and maintains a rapid pace, making for an exhilarating listening experience.</t>
  </si>
  <si>
    <t>['EM1_1', 'B1_1', 'I1_0']</t>
  </si>
  <si>
    <t>The music of this song is characterized by its [E1M2O3T4I5O6N7] nature and it has a length of approximately [[N01U12M23_34B45A56R67S78]8 b9ar0s1]. Interestingly, [I1N2S3T4R5U6M7E8N9T0S1] are not featured in the composition, which gives it a unique quality.</t>
  </si>
  <si>
    <t>['K1_1', 'TS1_o']</t>
  </si>
  <si>
    <t>The use of the [[K01E12Y23]3 k4ey5] in this music creates a unique and resonant sound that stands out. Additionally, the song's [ti0me1 s2ig3na4tu5re6] is out of the norm, further contributing to its distinctive character. Together, these elements make for an intriguing and memorable piece of music that is sure to captivate listeners.</t>
  </si>
  <si>
    <t>['EM1_1', 'R3_2']</t>
  </si>
  <si>
    <t>The music that I'm referring to expresses a specific emotion, but the [te0mp1o2] of the song is not too fast or too slow. This combination creates a unique balance in the composition, allowing the listener to fully experience and appreciate the intended emotion without feeling rushed or dragged along.</t>
  </si>
  <si>
    <t>This song is played at a relaxed pace and is composed without the use of instruments. The [[K01E12Y23]3 k4ey5] adds a special emotional quality to the music. The track has a duration of [T1M213] seconds.</t>
  </si>
  <si>
    <t>['P4_1', 'K1_1', 'TM1_1', 'R3_2', 'I1_1', 'TS1_o', 'T1_0', 'EM1_1']</t>
  </si>
  <si>
    <t>With a pitch range spanning [R1A2N3G4E5] [oc0ta1ve2s3], this music offers a diverse and dynamic listening experience. Its choice of [[K01E12Y23]3 k4ey5] results in a captivating and memorable experience, complemented by a moderate [te0mp1o2]. The incorporation of [I1N2S3T4R5U6M7E8N9T0S1] adds depth and richness to the musical composition. Although the [ti0me1 s2ig3na4tu5re6] of this song is not standard, its quick pace enhances the overall energy. Through its expressive performance, the music projects [E1M2O3T4I5O6N7] to engage and resonate with the listeners.</t>
  </si>
  <si>
    <t>['I4_0', 'T1_0', 'I1_0']</t>
  </si>
  <si>
    <t>The melody track of this song is played quickly and is devoid of any [I1N2S3T4R5U6M7E8N9T0]. Therefore, you won't hear any [I1N2S3T4R5U6M7E8N9T0S1] in this musical composition.</t>
  </si>
  <si>
    <t>The pitch range of [R1A2N3G4E5] [oc0ta1ve2s3] adds a distinctive character to the music, emphasizing its emotional depth, while the [[K01E12Y23]3 k4ey5] gives this music a special emotional quality. With a running time of [T1M213] seconds, this song showcases a gentle and relaxing rhythm, enriched by [I1N2S3T4R5U6M7E8N9T0S1]. Set in a [ti0me1 s2ig3na4tu5re6 o7f 8[T91I02M13E24_35S46I57G68N79A80T91U02R13E24]3], the music maintains a moderate [te0mp1o2], serving as a shining example of the [G1E2N3R4E5] style.</t>
  </si>
  <si>
    <t>['P4_1', 'K1_1', 'TM1_1', 'R3_0', 'I1_1', 'TS1_o', 'T1_2', 'EM1_1']</t>
  </si>
  <si>
    <t>The music that we are discussing here has a limited pitch range of [R1A2N3G4E5] [oc0ta1ve2s3], which actually works in its favor by providing a greater emphasis on the nuances of tone and phrasing. Additionally, it is played in the [[K01E12Y23]3 k4ey5], which produces a powerful and memorable sound that is sure to leave an impression. The song runs for [T1M213] seconds, giving listeners a chance to immerse themselves in its tranquil rhythm. The music is brought to life through the use of [I1N2S3T4R5U6M7E8N9T0S1], adding texture and depth to the overall sound. One notable aspect of this piece is its use of an unusual [ti0me1 s2ig3na4tu5re6], [T1I2M3E4_5S6I7G8N9A0T1U2R3E4], which helps to give the song a distinctive character. Despite this unconventional choice, the song still has a balanced beat that keeps the listener engaged from start to finish. Finally, the music radiates [E1M2O3T4I5O6N7], allowing it to resonate with listeners on a deeper level and leave a lasting impact.</t>
  </si>
  <si>
    <t>['TS1_o', 'P4_1', 'I1_0']</t>
  </si>
  <si>
    <t>This song offers a unique listening experience due to its unconventional [ti0me1 s2ig3na4tu5re6]. Additionally, the pitch range spans across [R1A2N3G4E5] [oc0ta1ve2s3], contributing to its diverse and dynamic sound. What makes this song even more distinctive is the fact that it is devoid of any instruments, allowing the focus to solely rest on the vocals or other non-instrumental elements.</t>
  </si>
  <si>
    <t>['P4_1', 'TM1_1', 'R3_2', 'TS1_1', 'I4_0']</t>
  </si>
  <si>
    <t>This song features music with a limited pitch range of [R1A2N3G4E5] [oc0ta1ve2s3], which allows for a greater emphasis on the nuances of tone and phrasing. The rhythm of the song is comfortably moderate, and it is based on a [[T01I12M23E34_45S56I67G78N89A90T01U12R23E34]4 t5im6e 7si8gn9at0ur1e2]. The melody track does not incorporate the use of [I1N2S3T4R5U6M7E8N9T0]. Additionally, the song has a length of [T1M213] seconds, providing ample time for the listener to appreciate the subtleties of the music. Overall, this composition showcases a carefully crafted balance of melody, rhythm, and tonal variation that is sure to captivate audiences with its understated yet expressive qualities.</t>
  </si>
  <si>
    <t>['TM1_1', 'P4_1', 'B1_1', 'R3_1']</t>
  </si>
  <si>
    <t>This is a [T1M213]-second-long song with a highly intense rhythm. The pitch range of [R1A2N3G4E5] [oc0ta1ve2s3] adds a distinctive character to the music, emphasizing its emotional depth. In total, the song has [[N01U12M23_34B45A56R67S78]8 b9ar0s1], which further enhances its overall structure and complexity.</t>
  </si>
  <si>
    <t>['TS1_1', 'B1_1', 'I1_1']</t>
  </si>
  <si>
    <t>The [ti0me1 s2ig3na4tu5re6] of the music is [T1I2M3E4_5S6I7G8N9A0T1U2R3E4] and the song's length is approximately [[N01U12M23_34B45A56R67S78]8 b9ar0s1]. The music is brought to life through the use of [I1N2S3T4R5U6M7E8N9T0S1], which give it its distinctive sound.</t>
  </si>
  <si>
    <t>['TS1_o', 'T1_2', 'I1_0']</t>
  </si>
  <si>
    <t>The [ti0me1 s2ig3na4tu5re6] used in this song is not ordinary, and the song's rhythm is moderate. Additionally, you won't find any instruments in this song.</t>
  </si>
  <si>
    <t>This music features a compact pitch range spanning [R1A2N3G4E5] [oc0ta1ve2s3], which creates a focused and impactful performance. Adding to its uniqueness is the [[K01E12Y23]3 k4ey5], which adds a distinct flavor to the piece. With a runtime of [T1M213] seconds, this song has a gentle and calming beat and should feature [I1N2S3T4R5U6M7E8N9T0S1]. The atypical [[T01I12M23E34_45S56I67G78N89A90T01U12R23E34]4 t5im6e 7si8gn9at0ur1e2] further defines this music, which has a moderate [te0mp1o2] and is characterized by [E1M2O3T4I5O6N7].</t>
  </si>
  <si>
    <t>['P4_1', 'K1_1', 'TM1_1', 'R3_2', 'I1_1', 'TS1_o', 'T1_2', 'EM1_1']</t>
  </si>
  <si>
    <t>The musical piece showcases a pitch range within [R1A2N3G4E5] [oc0ta1ve2s3] and uses the [[K01E12Y23]3 k4ey5] to create a rich and dynamic sonic palette. With a running time of [T1M213] seconds, the song features a moderate beat and is brought to life through the use of [I1N2S3T4R5U6M7E8N9T0S1]. It also stands out with its uncommon [[T01I12M23E34_45S56I67G78N89A90T01U12R23E34]4 t5im6e 7si8gn9at0ur1e2], moving at a moderate speed, all while conveying [E1M2O3T4I5O6N7].</t>
  </si>
  <si>
    <t>['P4_1', 'TM1_1', 'TS1_o', 'I1_1', 'T1_0', 'B1_1']</t>
  </si>
  <si>
    <t>With a pitch range spanning [R1A2N3G4E5] [oc0ta1ve2s3], this music offers a diverse and dynamic listening experience. The duration of this song is [T1M213] seconds, featuring an atypical [ti0me1 s2ig3na4tu5re6 o7f 8[T91I02M13E24_35S46I57G68N79A80T91U02R13E24]3]. The musical performance employs [I1N2S3T4R5U6M7E8N9T0S1] and showcases a rapid [te0mp1o2] across [[N01U12M23_34B45A56R67S78]8 b9ar0s1], resulting in an exhilarating composition.</t>
  </si>
  <si>
    <t>['S2_0', 'TM1_1']</t>
  </si>
  <si>
    <t>The song with a runtime of [T1M213] seconds is not reflective of [A1R2T3I4S5T6]'s signature style. Despite being produced by the artist, this music deviates from their typical sound.</t>
  </si>
  <si>
    <t>The pitch range of [R1A2N3G4E5] [oc0ta1ve2s3] in this music provides a distinctive and unforgettable listening experience.</t>
  </si>
  <si>
    <t>The music in this piece is composed in the [[K01E12Y23]3 k4ey5], and the use of a specific pitch range of [R1A2N3G4E5] [oc0ta1ve2s3] creates a cohesive and unified sound throughout the song, which has a runtime of [T1M213] seconds. The music is enriched by the use of [I1N2S3T4R5U6M7E8N9T0S1], and the meter of the music is [T1I2M3E4_5S6I7G8N9A0T1U2R3E4]. The [te0mp1o2] is very slow and relaxing, giving the music a sluggish pace, which, when combined with the [E1M2O3T4I5O6N7] that it is imbued with, results in a deeply emotional and immersive musical experience.</t>
  </si>
  <si>
    <t>['K1_1', 'TM1_1', 'R3_0', 'I1_0', 'B1_1']</t>
  </si>
  <si>
    <t>With its use of the [[K01E12Y23]3 k4ey5], this music conveys a unique and resonant sound that runs for [T1M213] seconds. The beat in this lulling song is devoid of instruments, and it features [[N01U12M23_34B45A56R67S78]8 b9ar0s1] in its composition.</t>
  </si>
  <si>
    <t>The music being described has a pitch range of [R1A2N3G4E5] [oc0ta1ve2s3] and is in the [[K01E12Y23]3 k4ey5], which provides a powerful and memorable sound. Its duration is [T1M213] seconds, and the rhythm is moderate and consistent. The arrangement omits the use of [I1N2S3T4R5U6M7E8N9T0S1], and an unusual [ti0me1 s2ig3na4tu5re6], [T1I2M3E4_5S6I7G8N9A0T1U2R3E4], is utilized. The music is played at a low [te0mp1o2], but it still manages to convey a strong sense of [E1M2O3T4I5O6N7].</t>
  </si>
  <si>
    <t>This music offers a diverse and dynamic listening experience with a pitch range spanning [R1A2N3G4E5] [oc0ta1ve2s3]. It conveys a unique and resonant sound through its use of [[K01E12Y23]3 k4ey5]. The song's duration is [T1M213] seconds, and it is based on a [[T01I12M23E34_45S56I67G78N89A90T01U12R23E34]4 t5im6e 7si8gn9at0ur1e2] with a moderate [te0mp1o2].</t>
  </si>
  <si>
    <t>['P4_1', 'K1_1', 'S4_0', 'I1_0']</t>
  </si>
  <si>
    <t>The musical performance of this piece is both focused and impactful due to its compact pitch range of [R1A2N3G4E5] [oc0ta1ve2s3]. Additionally, the choice of [[K01E12Y23]3 k4ey5] results in a captivating and memorable experience for the listener. This music stands out from the typical patterns of the [G1E2N3R4E5] genre, as it does not follow the expected norms. Furthermore, the composition of this song is unique in that it does not involve the use of any [I1N2S3T4R5U6M7E8N9T0S1]. Overall, this piece is an extraordinary example of musical innovation, combining unusual elements to create a distinctive and unforgettable sound.</t>
  </si>
  <si>
    <t>The choice of [[K01E12Y23]3 k4ey5] in this [T1M213]-second song results in a captivating and memorable experience that defies the usual musical conventions of [G1E2N3R4E5] style. Furthermore, the [ti0me1 s2ig3na4tu5re6] employed in this composition is also uncommon, contributing to its unique sound. Despite these deviations from the norm, the song remains engaging and enjoyable, thanks in part to its distinctive features.</t>
  </si>
  <si>
    <t>['I4_1', 'P4_1', 'TM1_1']</t>
  </si>
  <si>
    <t>The melody track features the distinctive sound of [I1N2S3T4R5U6M7E8N9T0], which is further highlighted by its compact pitch range of [R1A2N3G4E5] [oc0ta1ve2s3]. This deliberate choice of range creates a focused and impactful musical performance. The track itself has a length of [T1M213] seconds, allowing for a brief but memorable listening experience.</t>
  </si>
  <si>
    <t>['P4_1', 'K1_1', 'R3_0', 'I1_0', 'I4_0']</t>
  </si>
  <si>
    <t>This music offers a diverse and dynamic listening experience with a pitch range spanning [R1A2N3G4E5] [oc0ta1ve2s3]. The [[K01E12Y23]3 k4ey5] provides a powerful and memorable sound, while the rhythm is very gentle and easy. Notably absent in this song are [I1N2S3T4R5U6M7E8N9T0S1], which distinguishes the melody track by their absence. Overall, this combination creates a unique and distinct musical style that is sure to captivate and engage listeners.</t>
  </si>
  <si>
    <t>['K1_1', 'B1_1', 'TM1_1', 'TS1_1']</t>
  </si>
  <si>
    <t>This music creates a captivating and memorable experience through its choice of [[K01E12Y23]3 k4ey5]. The track consists of [[N01U12M23_34B45A56R67S78]8 b9ar0s1] in total and has a duration of [T1M213] seconds. Additionally, the music follows a [T1I2M3E4_5S6I7G8N9A0T1U2R3E4] meter, adding to its unique and distinctive sound. Overall, these musical elements work together to create a distinctive and engaging listening experience.</t>
  </si>
  <si>
    <t>['P4_1', 'K1_1', 'TM1_1', 'R3_2', 'I1_1', 'TS1_1', 'T1_1', 'EM1_1', 'B1_1']</t>
  </si>
  <si>
    <t>This music offers a diverse and dynamic listening experience with a pitch range spanning [R1A2N3G4E5] [oc0ta1ve2s3]. The use of [[K01E12Y23]3 k4ey5] creates a distinct atmosphere that is complemented by the moderate and consistent rhythm of the song, which plays for [T1M213] seconds. [I1N2S3T4R5U6M7E8N9T0S1] are utilized in the musical performance, and the music is in [T1I2M3E4_5S6I7G8N9A0T1U2R3E4] with a relaxed [te0mp1o2]. Filled with [E1M2O3T4I5O6N7], this song consists of [[N01U12M23_34B45A56R67S78]8 b9ar0s1], providing a unique and captivating musical journey.</t>
  </si>
  <si>
    <t>['P4_1', 'T1_1', 'B1_1']</t>
  </si>
  <si>
    <t>This music is sluggish, and you can count [[N01U12M23_34B45A56R67S78]8 b9ar0s1] in the song, while its pitch range is within [R1A2N3G4E5] [oc0ta1ve2s3].</t>
  </si>
  <si>
    <t>['TS1_o', 'I1_0', 'T1_1', 'S4_1', 'S2_0']</t>
  </si>
  <si>
    <t>An uncommon [ti0me1 s2ig3na4tu5re6] is utilized in this song, which is devoid of instruments. Played at a slow [te0mp1o2], this song is a quintessential example of the [G1E2N3R4E5] sound but is not evocative of [A1R2T3I4S5T6]'s usual style.</t>
  </si>
  <si>
    <t>In order to create a complete and compelling musical experience, it is important that instruments are included in the music. Instruments have the ability to add depth, texture, and emotion to a composition, whether it be a soaring guitar solo, a driving drum beat, or the sweet sound of a violin. Without instruments, music can often feel flat and lacking in energy, so incorporating them into a piece can truly elevate it to another level. Whether it's a full band or a solo performer, using instruments is an essential part of creating great music.</t>
  </si>
  <si>
    <t>['P4_1', 'K1_1', 'TM1_1', 'R3_0', 'I1_0', 'TS1_1', 'T1_0', 'EM1_1']</t>
  </si>
  <si>
    <t>The use of a specific pitch range of [R1A2N3G4E5] [oc0ta1ve2s3] creates a cohesive and unified sound throughout the musical piece. Additionally, the [[K01E12Y23]3 k4ey5] gives this music a special emotional quality that is enhanced by the comforting rhythm found in the song. Even without the presence of any instruments, this song still manages to project [E1M2O3T4I5O6N7]. The music follows a [T1I2M3E4_5S6I7G8N9A0T1U2R3E4] meter and is played at a brisk pace, with a runtime of [T1M213] seconds. This combination of elements results in a unique musical experience that showcases the power of simplicity in creating an impactful and emotive piece of music.</t>
  </si>
  <si>
    <t>['TS1_o', 'P4_1', 'K1_1', 'I1_1']</t>
  </si>
  <si>
    <t>The song's [ti0me1 s2ig3na4tu5re6] is atypical, and its pitch range is within [R1A2N3G4E5] [oc0ta1ve2s3]. The [[K01E12Y23]3 k4ey5] of the song gives it a special emotional quality, and the [I1N2S3T4R5U6M7E8N9T0S1] play an important role in the music. Overall, the unique [ti0me1 s2ig3na4tu5re6], pitch range, emotional quality, and instrumental choices combine to create a distinctive and memorable musical experience.</t>
  </si>
  <si>
    <t>['P4_1', 'K1_1', 'TM1_1', 'R3_0', 'I1_0', 'TS1_1', 'T1_2', 'EM1_1', 'B1_1']</t>
  </si>
  <si>
    <t>This music offers a unique and memorable listening experience with its pitch range of [R1A2N3G4E5] [oc0ta1ve2s3]. The addition of [[K01E12Y23]3 k4ey5] adds a unique flavor to the composition. The song has a duration of [T1M213] seconds and features a gentle and relaxing rhythm. [I1N2S3T4R5U6M7E8N9T0S1] are not included in this particular piece, while the [ti0me1 s2ig3na4tu5re6 o7f 8[T91I02M13E24_35S46I57G68N79A80T91U02R13E24]3] and a moderate [te0mp1o2] characterize the music. It is defined by [E1M2O3T4I5O6N7], and the composition consists of [[N01U12M23_34B45A56R67S78]8 b9ar0s1].</t>
  </si>
  <si>
    <t>['P4_1', 'TM1_1', 'R3_2', 'TS1_1', 'T1_2', 'EM1_1']</t>
  </si>
  <si>
    <t>The use of a specific pitch range of [R1A2N3G4E5] [oc0ta1ve2s3] creates a cohesive and unified sound throughout the musical piece, which has a running time of [T1M213] seconds and features a moderate beat. The music employs the [[T01I12M23E34_45S56I67G78N89A90T01U12R23E34]4 t5im6e 7si8gn9at0ur1e2], and its balanced rhythm enhances the overall composition. With its [E1M2O3T4I5O6N7] nature, the song evokes a particular emotional response.</t>
  </si>
  <si>
    <t>['P4_1', 'K1_1', 'TM1_1', 'TS1_1', 'T1_1', 'S4_0', 'B1_1']</t>
  </si>
  <si>
    <t>The music possesses a distinctive character with its pitch range spanning [R1A2N3G4E5] [oc0ta1ve2s3], accentuating its emotional depth. Additionally, the inclusion of the [[K01E12Y23]3 k4ey5] lends a unique flavor to the composition. Clocking in at [T1M213] seconds, the song showcases its length. The music's meter is defined by [T1I2M3E4_5S6I7G8N9A0T1U2R3E4], while its pace remains slow throughout. Although it deviates from the archetypal [G1E2N3R4E5] style, it comprises [[N01U12M23_34B45A56R67S78]8 b9ar0s1] in total.</t>
  </si>
  <si>
    <t>['T1_0', 'K1_1', 'TM1_1']</t>
  </si>
  <si>
    <t>This song is played at a fast [te0mp1o2] and the [[K01E12Y23]3 k4ey5] gives it a special emotional quality. Additionally, the song has a length of [T1M213] seconds.</t>
  </si>
  <si>
    <t>['K1_1', 'R3_2', 'I1_1']</t>
  </si>
  <si>
    <t>In creating music, it is important to consider various factors to produce a captivating piece. One such factor is the use of the [[K01E12Y23]3 k4ey5], which provides a powerful and memorable sound that can leave a lasting impression on the listener. Another important element is the [te0mp1o2], which should be carefully chosen to fit the mood of the music. In the case of this song, the [te0mp1o2] is in the middle range, allowing for a balanced and comfortable listening experience. Additionally, the use of [I1N2S3T4R5U6M7E8N9T0S1] is essential in adding depth and complexity to the music, making it more interesting and enjoyable for the audience.</t>
  </si>
  <si>
    <t>The structure of this song consists of [[N01U12M23_34B45A56R67S78]8 b9ar0s1]. However, in this arrangement, the use of [I1N2S3T4R5U6M7E8N9T0S1] has been omitted.</t>
  </si>
  <si>
    <t>['P4_1', 'TM1_1', 'TS1_o', 'I1_1', 'T1_2', 'EM1_1']</t>
  </si>
  <si>
    <t>This music's pitch range of [R1A2N3G4E5] [oc0ta1ve2s3] offers a unique and memorable listening experience, with a length of [T1M213] seconds. The song features an unconventional [ti0me1 s2ig3na4tu5re6], while [I1N2S3T4R5U6M7E8N9T0S1] are utilized in the musical performance. Its rhythm is moderate, and the music is imbued with [E1M2O3T4I5O6N7].</t>
  </si>
  <si>
    <t>['P4_1', 'K1_1', 'TM1_1', 'R3_0', 'I1_1', 'TS1_1', 'T1_1', 'S4_1']</t>
  </si>
  <si>
    <t>With a pitch range spanning [R1A2N3G4E5] [oc0ta1ve2s3], this music offers a diverse and dynamic listening experience, while the [[K01E12Y23]3 k4ey5] adds a unique flavor. The song, [T1M213] seconds in length, features a very tranquil and peaceful rhythm, with [I1N2S3T4R5U6M7E8N9T0S1] playing an important role. With a [ti0me1 s2ig3na4tu5re6 o7f 8[T91I02M13E24_35S46I57G68N79A80T91U02R13E24]3], the music moves slowly, falling into the category of [G1E2N3R4E5] music.</t>
  </si>
  <si>
    <t>['P4_1', 'K1_1', 'TM1_1', 'R3_2', 'I1_1', 'TS1_o', 'T1_1', 'EM1_1']</t>
  </si>
  <si>
    <t>This music's pitch range of [R1A2N3G4E5] [oc0ta1ve2s3] offers a unique and memorable listening experience, while the [[K01E12Y23]3 k4ey5] provides a powerful and memorable sound. The song, lasting [T1M213] seconds, features a relaxed and moderate rhythm. [I1N2S3T4R5U6M7E8N9T0S1] are utilized in the musical performance, and its [ti0me1 s2ig3na4tu5re6] deviates from the norm, being [T1I2M3E4_5S6I7G8N9A0T1U2R3E4]. With a slow [te0mp1o2], the music is defined by [E1M2O3T4I5O6N7].</t>
  </si>
  <si>
    <t>['K1_1', 'TM1_1', 'TS1_1', 'I1_1', 'T1_2', 'EM1_1', 'B1_1']</t>
  </si>
  <si>
    <t>This [T1M213]-second-long song is composed in the [[K01E12Y23]3 k4ey5] with [T1I2M3E4_5S6I7G8N9A0T1U2R3E4] as its meter. The music is brought to life through the use of [I1N2S3T4R5U6M7E8N9T0S1] and played at a moderate pace. Filled with [E1M2O3T4I5O6N7], the song progresses over [[N01U12M23_34B45A56R67S78]8 b9ar0s1], showcasing the composer's artistic expression and musical talent.</t>
  </si>
  <si>
    <t>The music's limited pitch range of [R1A2N3G4E5] [oc0ta1ve2s3] allows for a greater emphasis on the nuances of tone and phrasing, while the [[K01E12Y23]3 k4ey5] provides a powerful and memorable sound. With a playtime of [T1M213] seconds, the rhythm of this song is neither too fast nor too slow. The arrangement of this song intentionally omits the use of [I1N2S3T4R5U6M7E8N9T0S1], and its [ti0me1 s2ig3na4tu5re6] is not typical, being [T1I2M3E4_5S6I7G8N9A0T1U2R3E4]. This music, characterized by a moderate [te0mp1o2], evokes [E1M2O3T4I5O6N7] in nature.</t>
  </si>
  <si>
    <t>['TM1_1', 'TS1_1', 'I1_0', 'T1_1', 'B1_1']</t>
  </si>
  <si>
    <t>This song has a slow pace and is made up of [[N01U12M23_34B45A56R67S78]8 b9ar0s1]. It has a duration of [T1M213] seconds and follows the [ti0me1 s2ig3na4tu5re6 o7f 8[T91I02M13E24_35S46I57G68N79A80T91U02R13E24]3]. The song has opted not to incorporate [I1N2S3T4R5U6M7E8N9T0S1].</t>
  </si>
  <si>
    <t>['P4_1', 'R3_1', 'TS1_1']</t>
  </si>
  <si>
    <t>The pitch range of [R1A2N3G4E5] [oc0ta1ve2s3] in this song adds a distinctive character to the music, emphasizing its emotional depth. This, coupled with its highly intense rhythm, makes for a truly powerful piece. The [ti0me1 s2ig3na4tu5re6] of the music is [T1I2M3E4_5S6I7G8N9A0T1U2R3E4], contributing to its unique and dynamic sound. Overall, this song showcases an impressive range of musical elements that come together to create an unforgettable listening experience.</t>
  </si>
  <si>
    <t>This song embodies the essence of classic [G1E2N3R4E5] music, with a distinctive character emphasized by its pitch range of [R1A2N3G4E5] [oc0ta1ve2s3], adding to its emotional depth. The use of [[K01E12Y23]3 k4ey5] creates a rich and dynamic sonic palette, while the unconventional [[T01I12M23E34_45S56I67G78N89A90T01U12R23E34]4 t5im6e 7si8gn9at0ur1e2] further adds to its uniqueness. The deliberate exclusion of [I1N2S3T4R5U6M7E8N9T0S1] gives the music a gentle [te0mp1o2] that is very relaxing. The song runs for [T1M213] seconds, with its length determined by [[N01U12M23_34B45A56R67S78]8 b9ar0s1]. Overall, this song offers a carefully crafted musical experience that showcases the beauty of [G1E2N3R4E5] music.</t>
  </si>
  <si>
    <t>['P4_1', 'K1_1', 'TM1_1', 'R3_0', 'I1_0', 'TS1_o', 'T1_2', 'S4_0']</t>
  </si>
  <si>
    <t>The musical piece utilizes a specific pitch range spanning [R1A2N3G4E5] [oc0ta1ve2s3], resulting in a cohesive and unified sound. Additionally, the [[K01E12Y23]3 k4ey5] is used to create a powerful and memorable sound. The track has a duration of [T1M213] seconds and features a gentle rhythm, without any [I1N2S3T4R5U6M7E8N9T0S1]. The atypical [[T01I12M23E34_45S56I67G78N89A90T01U12R23E34]4 t5im6e 7si8gn9at0ur1e2] adds to the uniqueness of the song, which is played at a moderate rate. Overall, the song differs from the typical sound of the [G1E2N3R4E5] genre.</t>
  </si>
  <si>
    <t>['P4_1', 'K1_1', 'I1_1', 'T1_0', 'S4_1', 'B1_1']</t>
  </si>
  <si>
    <t>The music's pitch range of [R1A2N3G4E5] [oc0ta1ve2s3] offers a unique and memorable listening experience, complemented by its use of the [[K01E12Y23]3 k4ey5], which creates a distinct atmosphere. Various instruments are utilized in the musical performance, contributing to the overall richness of the composition. With its rapid [te0mp1o2], this song stands as a classic example of the [G1E2N3R4E5] style, consisting of [[N01U12M23_34B45A56R67S78]8 b9ar0s1].</t>
  </si>
  <si>
    <t>The use of a specific pitch range of [R1A2N3G4E5] [oc0ta1ve2s3] creates a cohesive and unified sound throughout the musical piece, while the music's use of [[K01E12Y23]3 k4ey5] creates a rich and dynamic sonic palette. With a length of [T1M213] seconds, this track unfolds at a very slow and relaxing [te0mp1o2], devoid of [I1N2S3T4R5U6M7E8N9T0S1], and features an unusual [ti0me1 s2ig3na4tu5re6 o7f 8[T91I02M13E24_35S46I57G68N79A80T91U02R13E24]3]. The song's slow rhythm and distinct style, defined by its [G1E2N3R4E5] influences, contribute to its unique composition.</t>
  </si>
  <si>
    <t>With a pitch range spanning [R1A2N3G4E5] [oc0ta1ve2s3], the music provides a diverse and dynamic listening experience. This range allows for a broad spectrum of notes to be played, creating a wide variety of tones and moods throughout the piece. The listener can expect a range of emotions to be conveyed, from the gentle and soothing to the powerful and intense, all within the same composition. The ability to explore such a wide range of pitches adds depth and complexity to the music, making it an engaging and compelling listening experience.</t>
  </si>
  <si>
    <t>['P4_1', 'T1_1', 'TS1_1']</t>
  </si>
  <si>
    <t>The music's limited pitch range of [R1A2N3G4E5] [oc0ta1ve2s3] allows for a greater emphasis on the nuances of tone and phrasing while being played at a slow [te0mp1o2]. Additionally, the music follows a [T1I2M3E4_5S6I7G8N9A0T1U2R3E4] meter, further contributing to its unique character and style. Together, these elements create a distinct musical experience that highlights the subtleties and intricacies of the music, making it a fascinating and engaging genre to explore and appreciate.</t>
  </si>
  <si>
    <t>['K1_1', 'B1_1', 'R3_0']</t>
  </si>
  <si>
    <t>The use of the [[K01E12Y23]3 k4ey5] adds a unique flavor to this music, which spans [[N01U12M23_34B45A56R67S78]8 b9ar0s1] and has a very slow and relaxing [te0mp1o2].</t>
  </si>
  <si>
    <t>['T1_1', 'TM1_1', 'I1_1']</t>
  </si>
  <si>
    <t>This song has a slow [te0mp1o2] and a runtime of [T1M213] seconds. The music is enriched by [I1N2S3T4R5U6M7E8N9T0S1], which add depth and complexity to the composition. Despite its leisurely pace, the song maintains a sense of cohesion and purpose throughout, thanks in part to the skillful use of these instruments. Together, they create a unique sound that is both soothing and engaging, making this song a pleasure to listen to for fans of this particular style of music.</t>
  </si>
  <si>
    <t>['P4_1', 'K1_1', 'EM1_1', 'I1_1']</t>
  </si>
  <si>
    <t>The musical piece showcases a pitch range within [R1A2N3G4E5] [oc0ta1ve2s3] and utilizes the [[K01E12Y23]3 k4ey5] to create a rich and dynamic sonic palette. Defined by [E1M2O3T4I5O6N7], this music relies on the vital use of [I1N2S3T4R5U6M7E8N9T0S1].</t>
  </si>
  <si>
    <t>['B1_1']</t>
  </si>
  <si>
    <t>This song features [[N01U12M23_34B45A56R67S78]8 b9ar0s1] in its composition. Each bar contains a specific number of beats or pulses, which help to organize the music and create its rhythm. The number of bars in a song can vary depending on the genre and style of music, with some songs featuring only a few bars while others may have many. Understanding the structure of a song, including the number of bars it contains, can help musicians and listeners alike better appreciate and enjoy the music.</t>
  </si>
  <si>
    <t>['P4_1', 'S2_1', 'K1_1', 'R3_1']</t>
  </si>
  <si>
    <t>The music, which echoes [A1R2T3I4S5T6]'s compositions, uses the [[K01E12Y23]3 k4ey5] to create a rich and dynamic sonic palette. The pitch range of [R1A2N3G4E5] [oc0ta1ve2s3] adds a distinctive character to the music, emphasizing its emotional depth. Additionally, the song features a very fast and lively rhythm, contributing to its energetic vibe. Overall, the combination of these elements results in a captivating and engaging musical experience.</t>
  </si>
  <si>
    <t>The music in this piece offers a focused and impactful performance due to its compact pitch range, spanning [R1A2N3G4E5] [oc0ta1ve2s3]. The choice of [[K01E12Y23]3 k4ey5] adds to the captivating and memorable experience for listeners. With a length of [T1M213] seconds, the song is relatively short but effectively conveys [E1M2O3T4I5O6N7] through its incredibly stimulating rhythm. The deliberate exclusion of [I1N2S3T4R5U6M7E8N9T0S1] adds an element of uniqueness to the piece, as does the employment of a non-typical [[T01I12M23E34_45S56I67G78N89A90T01U12R23E34]4 t5im6e 7si8gn9at0ur1e2]. Overall, the song moves quickly and leaves a lasting impression on those who hear it.</t>
  </si>
  <si>
    <t>['P4_1', 'R3_0', 'TS1_o']</t>
  </si>
  <si>
    <t>The music in this song has a limited pitch range of [R1A2N3G4E5] [oc0ta1ve2s3], which allows for a greater emphasis on the nuances of tone and phrasing. Despite the limited pitch range, the song has a very peaceful beat that can help create a relaxing and calming atmosphere. Interestingly, the song's [ti0me1 s2ig3na4tu5re6] is not typical, as it follows [T1I2M3E4_5S6I7G8N9A0T1U2R3E4]. This unique combination of elements makes the song stand out and adds to its appeal for those who enjoy music that is both calming and creatively unique.</t>
  </si>
  <si>
    <t>['P4_1', 'K1_1', 'TM1_1', 'TS1_1', 'I1_0', 'T1_0']</t>
  </si>
  <si>
    <t>The music in this track has several unique characteristics that contribute to its overall sound. Firstly, the pitch range spans [R1A2N3G4E5] [oc0ta1ve2s3], which adds a distinctive character to the music and emphasizes its emotional depth. Additionally, the song is in [K1E2Y3], which adds a unique flavor to the music. The track lasts for [T1M213] seconds and is played at a fast rate. Despite its speed, [T1I2M3E4_5S6I7G8N9A0T1U2R3E4] gives the music a distinct rhythm that adds to its overall impact. It's worth noting that [I1N2S3T4R5U6M7E8N9T0S1] are not included in the instrumentation of this song, highlighting the focus on other musical elements.</t>
  </si>
  <si>
    <t>['P4_1', 'R3_2', 'I1_0', 'T1_1', 'S4_0', 'B1_1']</t>
  </si>
  <si>
    <t>The pitch range of this song is within [R1A2N3G4E5] [oc0ta1ve2s3], and its rhythm is not too fast or too slow. The arrangement of this song has omitted the use of [I1N2S3T4R5U6M7E8N9T0S1]. As a result, the music feels sluggish and is not a typical representation of the classic [G1E2N3R4E5] sound. The composition covers [[N01U12M23_34B45A56R67S78]8 b9ar0s1].</t>
  </si>
  <si>
    <t>['P4_1', 'K1_1', 'TM1_1', 'R3_2', 'I1_0', 'TS1_o', 'T1_2', 'S4_1']</t>
  </si>
  <si>
    <t>This song's style is defined by its [G1E2N3R4E5] influences and provides a powerful and memorable sound in the [[K01E12Y23]3 k4ey5]. Its pitch range is within [R1A2N3G4E5] [oc0ta1ve2s3], and it has a moderate beat. The duration of the song is [T1M213] seconds, and it features no [I1N2S3T4R5U6M7E8N9T0S1]. Additionally, the song's [ti0me1 s2ig3na4tu5re6] is not conventional, and it is played at a moderate speed.</t>
  </si>
  <si>
    <t>The compact pitch range of [R1A2N3G4E5] [oc0ta1ve2s3] creates a focused and impactful musical performance in this quintessential [G1E2N3R4E5] song. The [[K01E12Y23]3 k4ey5] adds a unique flavor to the music, while the gentle and easy rhythm throughout its [T1M213] seconds runtime sets a fast pace. There are no [I1N2S3T4R5U6M7E8N9T0S1] in this song, and it uses a [[T01I12M23E34_45S56I67G78N89A90T01U12R23E34]4 t5im6e 7si8gn9at0ur1e2], making it a unique and distinctive addition to the genre's sound.</t>
  </si>
  <si>
    <t>['K1_1', 'R3_1', 'I1_0', 'T1_0', 'B1_1']</t>
  </si>
  <si>
    <t>With its use of the [[K01E12Y23]3 k4ey5], this music conveys a unique and resonant sound, complemented by its truly electrifying rhythm. Deliberately excluding [I1N2S3T4R5U6M7E8N9T0S1], the song is performed at a rapid pace, accompanied by [[N01U12M23_34B45A56R67S78]8 b9ar0s1] of captivating music.</t>
  </si>
  <si>
    <t>['P4_1', 'TS1_o', 'I1_0', 'I4_1', 'B1_1']</t>
  </si>
  <si>
    <t>The musical performance of this song is characterized by a focused and impactful sound due to the compact pitch range spanning [R1A2N3G4E5] [oc0ta1ve2s3]. Additionally, the song stands out with its uncommon [ti0me1 s2ig3na4tu5re6 o7f 8[T91I02M13E24_35S46I57G68N79A80T91U02R13E24]3]. The arrangement of the music further emphasizes the unique quality of the [I1N2S3T4R5U6M7E8N9T0] by omitting the use of other instruments. With a span of [[N01U12M23_34B45A56R67S78]8 b9ar0s1], the melody track takes center stage and showcases the distinct sound of the featured instrument.</t>
  </si>
  <si>
    <t>['P4_1', 'K1_1', 'TM1_1', 'R3_1', 'I1_0', 'TS1_1', 'S4_0', 'S2_1']</t>
  </si>
  <si>
    <t>The music in question showcases several distinctive elements. Firstly, the pitch range spans [R1A2N3G4E5] [oc0ta1ve2s3], which adds a unique character to the music and emphasizes its emotional depth. Additionally, the use of the [[K01E12Y23]3 k4ey5] creates a distinct atmosphere, while the song's heavy beat drives its rhythm forward. Interestingly, this song intentionally omits the use of [I1N2S3T4R5U6M7E8N9T0S1], adding to its distinctiveness. The music is based on a [[T01I12M23E34_45S56I67G78N89A90T01U12R23E34]4 t5im6e 7si8gn9at0ur1e2], further setting it apart from traditional [G1E2N3R4E5] styles. Throughout, the music reflects the personal style of [A1R2T3I4S5T6], making it a truly unique listening experience. Finally, the song runs for [T1M213] seconds, providing ample time to appreciate its many intriguing elements.</t>
  </si>
  <si>
    <t>['TS1_1', 'I4_0', 'R3_2', 'I1_1']</t>
  </si>
  <si>
    <t>This track features a [ti0me1 s2ig3na4tu5re6 o7f 8[T91I02M13E24_35S46I57G68N79A80T91U02R13E24]3] and the melody is not created using [I1N2S3T4R5U6M7E8N9T0]. The song maintains a moderate [te0mp1o2] throughout its duration, and the overall musical composition is enhanced by the presence of [I1N2S3T4R5U6M7E8N9T0S1].</t>
  </si>
  <si>
    <t>['K1_1', 'R3_0', 'I1_0', 'T1_2', 'S4_0']</t>
  </si>
  <si>
    <t>The rhythm in this song is very harmonious, and the deliberate exclusion of instruments gives it a unique emotional quality. The song is played at a moderate rate and is not firmly rooted in the traditions of its genre. The [ke0y1] used in this music contributes to its special emotional quality, making it a distinctive piece that stands out from other songs in the same genre. Overall, the combination of these elements creates a musical experience that is both memorable and emotionally evocative.</t>
  </si>
  <si>
    <t>['P4_1', 'K1_1', 'TM1_1', 'R3_2', 'I1_0', 'TS1_o', 'T1_0', 'S4_1']</t>
  </si>
  <si>
    <t>This music offers a diverse and dynamic listening experience with a pitch range spanning [R1A2N3G4E5] [oc0ta1ve2s3]. Its captivating and memorable experience is due to the choice of [[K01E12Y23]3 k4ey5]. The song is [T1M213] seconds long and has a moderate beat that is easy to follow. Deliberately excluding [I1N2S3T4R5U6M7E8N9T0S1], this music's [ti0me1 s2ig3na4tu5re6] is not regular [T1I2M3E4_5S6I7G8N9A0T1U2R3E4], yet it is played at a fast [te0mp1o2]. Overall, the song embodies the essence of classic [G1E2N3R4E5] music.</t>
  </si>
  <si>
    <t>['T1_2', 'TM1_1', 'R3_2']</t>
  </si>
  <si>
    <t>This is a [T1M213]-second song with a moderate [te0mp1o2] and a smooth and steady rhythm.</t>
  </si>
  <si>
    <t>['P4_1', 'K1_1', 'TM1_1', 'R3_0', 'I1_0', 'TS1_o', 'T1_2', 'EM1_1', 'B1_1']</t>
  </si>
  <si>
    <t>This music offers a unique and memorable listening experience with its pitch range of [R1A2N3G4E5] [oc0ta1ve2s3] and use of [[K01E12Y23]3 k4ey5], which conveys a unique and resonant sound. The song's length is [T1M213] seconds, and it progresses over [[N01U12M23_34B45A56R67S78]8 b9ar0s1] at a medium pace. The beat in this song is very calming and soothing, and [I1N2S3T4R5U6M7E8N9T0S1] are notably absent, creating a distinct texture. The [ti0me1 s2ig3na4tu5re6] chosen for this song is not common, adding to its unique quality. As the music progresses, it radiates [E1M2O3T4I5O6N7], making it a powerful and emotive piece of art.</t>
  </si>
  <si>
    <t>['R1_0', 'I1_1']</t>
  </si>
  <si>
    <t>To make people want to dance, the music should feature [I1N2S3T4R5U6M7E8N9T0S1]. Unfortunately, this song currently lacks the necessary energy to inspire people to move. By incorporating the right instruments and sounds, the music could potentially become more lively and engaging, leading to a greater desire to dance among listeners.</t>
  </si>
  <si>
    <t>['K1_1', 'TM1_1', 'TS1_1', 'I1_1', 'EM1_1', 'B1_1']</t>
  </si>
  <si>
    <t>The [I1N2S3T4R5U6M7E8N9T0S1] used in this music add to the overall musical composition. The length of the song is [T1M213] seconds and it follows a [T1I2M3E4_5S6I7G8N9A0T1U2R3E4] meter. The song progresses over [[N01U12M23_34B45A56R67S78]8 b9ar0s1], and the [[K01E12Y23]3 k4ey5] adds a unique flavor to the music. Additionally, the music is characterized by [E1M2O3T4I5O6N7] in nature, making it a captivating listening experience.</t>
  </si>
  <si>
    <t>['K1_1', 'TM1_1', 'R3_0']</t>
  </si>
  <si>
    <t>This music uses the [[K01E12Y23]3 k4ey5] to convey a unique and resonant sound, while its calming rhythm adds to its appeal. With a playtime of [T1M213] seconds, the song provides a serene listening experience that is sure to soothe the senses.</t>
  </si>
  <si>
    <t>This [T1M213]-second track features a [ti0me1 s2ig3na4tu5re6] that is not commonly found, but what truly sets it apart is how the music expresses [E1M2O3T4I5O6N7]. From start to finish, the song captures a range of feelings and emotions, conveying them through its unique rhythm and melody. It's a powerful piece that showcases the artistry and creativity of the composer, and it's sure to leave a lasting impression on anyone who listens to it.</t>
  </si>
  <si>
    <t>['TS1_o', 'S4_0', 'I1_1']</t>
  </si>
  <si>
    <t>The [ti0me1 s2ig3na4tu5re6] featured in this song is not conventional, and this music does not embody the essence of the [G1E2N3R4E5] genre. Instead, the music should feature [I1N2S3T4R5U6M7E8N9T0S1] to better reflect the characteristics of the genre.</t>
  </si>
  <si>
    <t>['P4_1', 'R3_1', 'TS1_o', 'I1_1', 'T1_0']</t>
  </si>
  <si>
    <t>This fast-paced song features a compact pitch range of [R1A2N3G4E5] [oc0ta1ve2s3], which results in a focused and impactful musical performance. The rhythm is extremely invigorating and is brought to life through the use of [I1N2S3T4R5U6M7E8N9T0S1]. However, this song's [ti0me1 s2ig3na4tu5re6] is not standard [T1I2M3E4_5S6I7G8N9A0T1U2R3E4]. Despite this deviation, the combination of the compact pitch range and the invigorating rhythm make for a dynamic and memorable musical experience.</t>
  </si>
  <si>
    <t>Its [te0mp1o2] is upbeat and lively. The melody is catchy and energetic. The rhythm is infectious and makes you want to dance. The combination of instruments is well-balanced and adds to the overall impact of the song. Overall, this music is an exhilarating and enjoyable experience that is sure to lift your spirits and get you moving.</t>
  </si>
  <si>
    <t>['P4_1', 'TM1_1', 'TS1_1', 'I1_0', 'T1_0', 'S4_1', 'B1_1']</t>
  </si>
  <si>
    <t>With a pitch range spanning [R1A2N3G4E5] [oc0ta1ve2s3], this music offers a diverse and dynamic listening experience. The song plays for [T1M213] seconds and features a [T1I2M3E4_5S6I7G8N9A0T1U2R3E4] meter. Opting not to incorporate [I1N2S3T4R5U6M7E8N9T0S1], this music is played at a quick pace, embodying the true representation of the [G1E2N3R4E5] genre. Throughout the song, listeners can enjoy [[N01U12M23_34B45A56R67S78]8 b9ar0s1] of captivating melody.</t>
  </si>
  <si>
    <t>['T1_2', 'S2_0', 'K1_1']</t>
  </si>
  <si>
    <t>The music in question has a moderate [te0mp1o2] and is not firmly rooted in the musical style typically associated with the artist. However, it does utilize the distinctive sound of the [[K01E12Y23]3 k4ey5], resulting in a unique and resonant musical composition.</t>
  </si>
  <si>
    <t>['T1_2', 'TM1_1', 'S4_0']</t>
  </si>
  <si>
    <t>This music has a moderate [te0mp1o2] and lasts for [T1M213] seconds. It does not possess the typical characteristics of the [G1E2N3R4E5] genre.</t>
  </si>
  <si>
    <t>['P4_1', 'K1_1', 'TM1_1', 'R3_2', 'I1_0', 'S4_0']</t>
  </si>
  <si>
    <t>With a pitch range spanning [R1A2N3G4E5] [oc0ta1ve2s3], this music offers a diverse and dynamic listening experience. Its choice of [[K01E12Y23]3 k4ey5] results in a captivating and memorable experience, complemented by a moderate beat and a duration of [T1M213] seconds. Notably absent in this song are [I1N2S3T4R5U6M7E8N9T0S1], adding to its unconventional nature. This music defies the typical representation of the classic [G1E2N3R4E5] sound.</t>
  </si>
  <si>
    <t>['P4_1', 'K1_1', 'TM1_1', 'R3_2', 'I1_0', 'TS1_1', 'T1_1', 'S4_1', 'B1_1']</t>
  </si>
  <si>
    <t>This song belongs to the [G1E2N3R4E5] genre and has a runtime of [T1M213] seconds with a steady and moderate rhythm. The music's limited pitch range of [R1A2N3G4E5] [oc0ta1ve2s3] allows for a greater emphasis on the nuances of tone and phrasing, and its use of [[K01E12Y23]3 k4ey5] conveys a unique and resonant sound. The composition of this song does not involve the use of [I1N2S3T4R5U6M7E8N9T0S1], and [T1I2M3E4_5S6I7G8N9A0T1U2R3E4] is the meter of the music with a sluggish [te0mp1o2]. Overall, the song consists of [[N01U12M23_34B45A56R67S78]8 b9ar0s1].</t>
  </si>
  <si>
    <t>['K1_1', 'EM1_1', 'I1_0']</t>
  </si>
  <si>
    <t>The [ke0y1] adds a unique flavor to this music, which radiates [E1M2O3T4I5O6N7]. Interestingly, this song is devoid of [I1N2S3T4R5U6M7E8N9T0S1]. Despite the absence of instruments, the [ke0y1] choice in the composition contributes to the distinctive mood conveyed by the music.</t>
  </si>
  <si>
    <t>['K1_1', 'TM1_1', 'R3_1', 'I1_0', 'TS1_1', 'T1_1', 'S4_0', 'B1_1']</t>
  </si>
  <si>
    <t>This music's use of [[K01E12Y23]3 k4ey5] creates a distinct atmosphere, while the length of the song is [T1M213] seconds. The beat in this energetic composition drives the music forward, and it does not involve the use of [I1N2S3T4R5U6M7E8N9T0S1]. With a [ti0me1 s2ig3na4tu5re6 o7f 8[T91I02M13E24_35S46I57G68N79A80T91U02R13E24]3], this music is played at a leisurely pace, progressing over [[N01U12M23_34B45A56R67S78]8 b9ar0s1]. Although the song is not a quintessential example of [G1E2N3R4E5] style, its unique elements contribute to its overall character.</t>
  </si>
  <si>
    <t xml:space="preserve">
The compact pitch range of [R1A2N3G4E5] [oc0ta1ve2s3] can have a significant impact on a musical performance. By restricting the range of notes available, musicians are forced to focus on the most essential elements of the music and deliver a more focused and impactful performance. This approach can be particularly effective in genres like rock, where the use of a limited pitch range can help create a sense of energy and urgency in the music. Additionally, a compact pitch range can help highlight the unique qualities of a performer's voice or instrument, allowing them to stand out in a crowded musical landscape. Overall, while a compact pitch range may seem limiting at first glance, it can actually serve as a powerful tool for creating memorable and impactful music.</t>
  </si>
  <si>
    <t>In music notation, the [ti0me1 s2ig3na4tu5re6] indicates the meter of the music, which is the rhythmical structure of the piece. The [ti0me1 s2ig3na4tu5re6] consists of two numbers, one written above the other, which are typically located at the beginning of a piece of music or at the beginning of a new section. The top number indicates the number of beats in each measure, while the bottom number indicates the note value that represents one beat. Therefore, the [ti0me1 s2ig3na4tu5re6] is a crucial element in understanding and interpreting the rhythm of a piece of music, as it provides important information about how the music is structured and how the beats are grouped together.</t>
  </si>
  <si>
    <t>['P4_1', 'T1_2']</t>
  </si>
  <si>
    <t>This music has a moderate [te0mp1o2] and its pitch range is within [R1A2N3G4E5] [oc0ta1ve2s3].</t>
  </si>
  <si>
    <t>The musical piece features a moderate [te0mp1o2] and showcases a pitch range within [R1A2N3G4E5] [oc0ta1ve2s3].</t>
  </si>
  <si>
    <t>['P4_1', 'K1_1', 'R3_2', 'T1_2', 'S4_1', 'B1_1']</t>
  </si>
  <si>
    <t>The use of a specific pitch range of [R1A2N3G4E5] [oc0ta1ve2s3] creates a cohesive and unified sound throughout the musical piece, while the [[K01E12Y23]3 k4ey5] provides a powerful and memorable tone. The rhythm of this song is moderate and consistent, reflecting the music's moderate [te0mp1o2]. As a shining example of the [G1E2N3R4E5] style, this song's structure follows [[N01U12M23_34B45A56R67S78]8 b9ar0s1], resulting in a cohesive and engaging musical piece.</t>
  </si>
  <si>
    <t>Music is created with the help of instruments which give it its distinctive sound.</t>
  </si>
  <si>
    <t>['TM1_1', 'R3_0', 'TS1_1', 'T1_2', 'EM1_1', 'B1_1']</t>
  </si>
  <si>
    <t>The track lasts for [T1M213] seconds and features a very calming and soothing beat. It is based on a [[T01I12M23E34_45S56I67G78N89A90T01U12R23E34]4 t5im6e 7si8gn9at0ur1e2], showcasing a balanced rhythm. Defined by [E1M2O3T4I5O6N7], the music spans [[N01U12M23_34B45A56R67S78]8 b9ar0s1], creating a harmonious composition.</t>
  </si>
  <si>
    <t>['TM1_1', 'R3_0', 'I1_1', 'T1_0', 'S4_0']</t>
  </si>
  <si>
    <t>This musical performance employs [I1N2S3T4R5U6M7E8N9T0S1] and is played at a swift pace, with a length of [T1M213] seconds. The beat in this song is very tranquilizing, but despite this, the song is not easily classified as [G1E2N3R4E5] style.</t>
  </si>
  <si>
    <t>['I4_1', 'TM1_1']</t>
  </si>
  <si>
    <t>The main instrument utilized for the melody track is [I1N2S3T4R5U6M7E8N9T0]. This song plays for [T1M213] seconds.</t>
  </si>
  <si>
    <t>The music's limited pitch range of [R1A2N3G4E5] [oc0ta1ve2s3] allows for a greater emphasis on the nuances of tone and phrasing, composed in the [[K01E12Y23]3 k4ey5], and lasting [T1M213] seconds. With a steady and moderate rhythm, this song's composition does not involve the use of [I1N2S3T4R5U6M7E8N9T0S1] and is based on a [[T01I12M23E34_45S56I67G78N89A90T01U12R23E34]4 t5im6e 7si8gn9at0ur1e2]. It is performed at a moderate pace, effectively conveying [E1M2O3T4I5O6N7].</t>
  </si>
  <si>
    <t>['P4_1', 'TM1_1', 'R3_1', 'I1_1', 'B1_1']</t>
  </si>
  <si>
    <t>The musical piece is a rich composition that showcases a pitch range spanning [R1A2N3G4E5] [oc0ta1ve2s3]. The duration of the song lasts for [T1M213] seconds, during which the rhythm is very pronounced. The piece is enriched by the use of [I1N2S3T4R5U6M7E8N9T0S1], which add depth and complexity to the music. In total, the song is composed of approximately [[N01U12M23_34B45A56R67S78]8 b9ar0s1], each of which contributes to the overall beauty and artistry of the piece.</t>
  </si>
  <si>
    <t>['P4_1', 'TM1_1', 'R3_1', 'TS1_o', 'I1_1', 'T1_1', 'B1_1']</t>
  </si>
  <si>
    <t>This song features a pitch range of [R1A2N3G4E5] [oc0ta1ve2s3] and has a duration of [T1M213] seconds. The rhythm in this composition is highly dynamic, featuring an unusual [ti0me1 s2ig3na4tu5re6 o7f 8[T91I02M13E24_35S46I57G68N79A80T91U02R13E24]3]. The music is enriched by the addition of [I1N2S3T4R5U6M7E8N9T0S1]. Despite its complexity, the [te0mp1o2] of this song is relatively low, and it is divided into [[N01U12M23_34B45A56R67S78]8 b9ar0s1].</t>
  </si>
  <si>
    <t>['S4_0', 'R3_0', 'TS1_o']</t>
  </si>
  <si>
    <t>This [G1E2N3R4E5] music deviates from the typical style of the genre in several ways. Firstly, the [te0mp1o2] in this particular song is noticeably slower, creating a soothing and peaceful atmosphere. Additionally, the [ti0me1 s2ig3na4tu5re6] used in this piece is not commonly found in the genre, further setting it apart from the norm.</t>
  </si>
  <si>
    <t>['P4_1', 'K1_1', 'TM1_1', 'R3_1', 'I1_0', 'TS1_o', 'T1_1', 'S4_1']</t>
  </si>
  <si>
    <t>The use of a specific pitch range of [R1A2N3G4E5] [oc0ta1ve2s3] creates a cohesive and unified sound throughout the musical piece, while the [[K01E12Y23]3 k4ey5] provides a powerful and memorable sound. The track lasts for [T1M213] seconds and features an energetic beat. It intentionally omits the use of [I1N2S3T4R5U6M7E8N9T0S1] in its arrangement. Furthermore, the [ti0me1 s2ig3na4tu5re6] of this song is not regular, adding to its unique character. Despite its sluggish [te0mp1o2], the song's style reflects [G1E2N3R4E5] musical traditions.</t>
  </si>
  <si>
    <t>The [K1E2Y3]-[ke0y1]ed music with a compact pitch range of [R1A2N3G4E5] [oc0ta1ve2s3] delivers a focused and impactful performance despite the absence of [I1N2S3T4R5U6M7E8N9T0S1]. This atypical song, with a running time of [T1M213] seconds, features a moderate and easy-to-follow beat, and a [ti0me1 s2ig3na4tu5re6 o7f 8[T91I02M13E24_35S46I57G68N79A80T91U02R13E24]3]. The music's moderate [te0mp1o2] complements the [E1M2O3T4I5O6N7] feeling that it evokes, resulting in a unique and memorable musical experience.</t>
  </si>
  <si>
    <t>['P4_1', 'K1_1', 'TM1_1', 'R3_0', 'I1_0', 'TS1_o', 'T1_2', 'S4_1']</t>
  </si>
  <si>
    <t>The pitch range of [R1A2N3G4E5] [oc0ta1ve2s3] adds a distinctive character to the music, emphasizing its emotional depth, while the [[K01E12Y23]3 k4ey5] gives it a special emotional quality. The length of the track is [T1M213] seconds, and its mellow rhythm complements the absence of [I1N2S3T4R5U6M7E8N9T0S1]. The chosen [ti0me1 s2ig3na4tu5re6] for this song is not ordinary, which adds to its uniqueness. With a moderate [te0mp1o2], this song is rooted in the conventions of [G1E2N3R4E5] music, showcasing its genre-specific traits and creating a captivating listening experience.</t>
  </si>
  <si>
    <t>['K1_1', 'B1_1', 'R3_0', 'TS1_1']</t>
  </si>
  <si>
    <t>The [ke0y1] of this music adds a unique flavor to it. Additionally, there are a total of [[N01U12M23_34B45A56R67S78]8 b9ar0s1] in the song. The [te0mp1o2] is very relaxing, which creates a soothing atmosphere. The meter of the music is [T1I2M3E4_5S6I7G8N9A0T1U2R3E4], giving it a distinct rhythmic structure. Altogether, these elements combine to make a distinct and enjoyable musical experience.</t>
  </si>
  <si>
    <t>['I4_0', 'K1_1', 'TM1_1', 'TS1_o']</t>
  </si>
  <si>
    <t>In this track, [I1N2S3T4R5U6M7E8N9T0] is not the primary instrument used to create the melody. However, the music in [[K01E12Y23]3 k4ey5] gives the song a special emotional quality. The track is [T1M213] seconds long and has a non-typical [[T01I12M23E34_45S56I67G78N89A90T01U12R23E34]4 t5im6e 7si8gn9at0ur1e2].</t>
  </si>
  <si>
    <t>['P4_1', 'K1_1', 'TM1_1', 'R3_0', 'TS1_o', 'R1_0']</t>
  </si>
  <si>
    <t>The musical piece showcases a pitch range within [R1A2N3G4E5] [oc0ta1ve2s3], and the [[K01E12Y23]3 k4ey5] adds a unique flavor to the music. The song plays for [T1M213] seconds and has a very serene rhythm. However, the [ti0me1 s2ig3na4tu5re6] of this song is not regular, as indicated by [T1I2M3E4_5S6I7G8N9A0T1U2R3E4]. The [te0mp1o2] of this music is too subdued for dancing, but it provides a tranquil listening experience.</t>
  </si>
  <si>
    <t>['P4_1', 'K1_1', 'TM1_1', 'R3_1', 'I1_0', 'TS1_1', 'S4_1', 'B1_1']</t>
  </si>
  <si>
    <t>With a pitch range spanning [R1A2N3G4E5] [oc0ta1ve2s3], this music offers a diverse and dynamic listening experience in [[K01E12Y23]3 k4ey5], giving it a special emotional quality. It is a song that lasts [T1M213] seconds, characterized by incredibly stimulating rhythm and devoid of [I1N2S3T4R5U6M7E8N9T0S1]. The meter of the music is [T1I2M3E4_5S6I7G8N9A0T1U2R3E4], while being rooted in the conventions of [G1E2N3R4E5] music, and [[N01U12M23_34B45A56R67S78]8 b9ar0s1] can be heard throughout the song.</t>
  </si>
  <si>
    <t>The music in this song has a limited pitch range of [R1A2N3G4E5] [oc0ta1ve2s3], which allows for a greater emphasis on the nuances of tone and phrasing. Despite its limited pitch range, the song lasts [T1M213] seconds and provides ample opportunity for exploring the subtleties of expression. By emphasizing tone and phrasing within the constraints of the pitch range, the song creates a unique musical experience that is both dynamic and intricate.</t>
  </si>
  <si>
    <t>The music that I am referring to is composed in the [[K01E12Y23]3 k4ey5] and is filled with [E1M2O3T4I5O6N7]. The rhythm in this song is extremely invigorating and it should feature [I1N2S3T4R5U6M7E8N9T0S1]. With its captivating melody and emotive quality, this music is sure to move anyone who listens to it. The instrumental accompaniment adds an extra layer of depth and richness to the overall sound, making it a truly immersive and enjoyable listening experience. Whether you are a fan of this genre or simply appreciate good music, this piece is definitely worth checking out.</t>
  </si>
  <si>
    <t>['R3_2']</t>
  </si>
  <si>
    <t>It is just the right [te0mp1o2] to get you moving without feeling overwhelmed. The melody is catchy and easy to sing along to, making it a great choice for karaoke or a night out with friends. Overall, this song strikes the perfect balance between energy and accessibility, making it a hit with a wide range of listeners.</t>
  </si>
  <si>
    <t>['S4_0']</t>
  </si>
  <si>
    <t>Despite not falling squarely within the conventions of the [G1E2N3R4E5] sound, this music has its own unique style and qualities that set it apart. It may incorporate elements from other genres or experiment with new sounds and techniques, resulting in a fresh and innovative approach to music-making. While it may not appeal to all fans of the traditional [G1E2N3R4E5] sound, those who are open to exploring new musical territories may find this music to be a refreshing change of pace. Ultimately, the beauty of music lies in its diversity and ability to constantly evolve and challenge our expectations.</t>
  </si>
  <si>
    <t>['P4_1', 'TM1_1', 'R3_2', 'TS1_o', 'S4_0', 'B1_1']</t>
  </si>
  <si>
    <t>This music offers a diverse and dynamic listening experience with a pitch range spanning [R1A2N3G4E5] [oc0ta1ve2s3]. The song is [T1M213] seconds long and has a rhythm that is neither too fast nor too slow. It has a non-conventional [ti0me1 s2ig3na4tu5re6 o7f 8[T91I02M13E24_35S46I57G68N79A80T91U02R13E24]3] and does not fit into the conventions of [G1E2N3R4E5] style. Additionally, the composition features [[N01U12M23_34B45A56R67S78]8 b9ar0s1], contributing to its unique sound.</t>
  </si>
  <si>
    <t>['TS1_1', 'T1_2', 'TM1_1', 'I1_1']</t>
  </si>
  <si>
    <t>The [[T01I12M23E34_45S56I67G78N89A90T01U12R23E34]4 t5im6e 7si8gn9at0ur1e2] is used in the music, as the song moves moderately for a duration of [T1M213] seconds. The music should feature [I1N2S3T4R5U6M7E8N9T0S1] to bring out the desired sound.</t>
  </si>
  <si>
    <t>['P4_1', 'K1_1', 'TM1_1', 'R3_1', 'I1_1', 'TS1_1', 'T1_1', 'S4_0']</t>
  </si>
  <si>
    <t>This music conveys a unique and resonant sound with its use of [[K01E12Y23]3 k4ey5], and its pitch range is within [R1A2N3G4E5] [oc0ta1ve2s3]. The song, played at a slow [te0mp1o2], has a runtime of [T1M213] seconds and an exceptionally energetic beat. The addition of [I1N2S3T4R5U6M7E8N9T0S1] adds to the musical composition, while [T1I2M3E4_5S6I7G8N9A0T1U2R3E4] is the [ti0me1 s2ig3na4tu5re6] of the music. Furthermore, the song's sound is not heavily influenced by the conventions of [G1E2N3R4E5] genre.</t>
  </si>
  <si>
    <t>['TM1_1', 'R3_0', 'TS1_o', 'I1_0', 'T1_0', 'EM1_1', 'B1_1']</t>
  </si>
  <si>
    <t>This song has a playtime of [T1M213] seconds and a very tranquil and peaceful rhythm. However, the [ti0me1 s2ig3na4tu5re6] of this song is not usual [T1I2M3E4_5S6I7G8N9A0T1U2R3E4], and its arrangement has omitted the use of [I1N2S3T4R5U6M7E8N9T0S1]. Despite this, the music is played at a rapid pace and radiates [E1M2O3T4I5O6N7]. Throughout the song, it progresses through [[N01U12M23_34B45A56R67S78]8 b9ar0s1], creating a unique and captivating listening experience.</t>
  </si>
  <si>
    <t>The use of a specific pitch range of [R1A2N3G4E5] [oc0ta1ve2s3] creates a cohesive and unified sound throughout the musical piece, while the [[K01E12Y23]3 k4ey5] gives this music a special emotional quality. With a runtime of [T1M213] seconds, the song's gentle and relaxing rhythm sets a tranquil atmosphere. It should feature [I1N2S3T4R5U6M7E8N9T0S1] to enhance its musical composition. Additionally, an uncommon [ti0me1 s2ig3na4tu5re6 o7f 8[T91I02M13E24_35S46I57G68N79A80T91U02R13E24]3] adds an intriguing element. The slow [te0mp1o2] further contributes to the song's overall mood, while deviating from the usual musical conventions associated with [G1E2N3R4E5] style.</t>
  </si>
  <si>
    <t>['K1_1', 'TM1_1', 'I1_1']</t>
  </si>
  <si>
    <t>The music's use of [[K01E12Y23]3 k4ey5] creates a distinct atmosphere, while the song, which is [T1M213] seconds in length, is enriched by [I1N2S3T4R5U6M7E8N9T0S1]. Together, these elements contribute to the overall effect of the music and enhance the listener's experience. The choice of [ke0y1] sets the tone and mood of the piece, while the length of the song and the use of various instruments add depth and complexity to the composition. As a result, the music is able to convey a unique and powerful emotional message to its audience.</t>
  </si>
  <si>
    <t>['T1_2', 'K1_1', 'R3_0']</t>
  </si>
  <si>
    <t>The song has a moderate [te0mp1o2] and the [[K01E12Y23]3 k4ey5] gives it a special emotional quality. Additionally, this song features a tranquil and peaceful rhythm, creating an overall serene atmosphere.</t>
  </si>
  <si>
    <t>['TS1_o']</t>
  </si>
  <si>
    <t>The [ti0me1 s2ig3na4tu5re6] used in this song is not ordinary. It is a unique and unusual [ti0me1 s2ig3na4tu5re6] that sets it apart from many other songs. The rhythm and feel of the song are distinctive and captivating, making it a memorable piece of music. The composer's choice to use this [ti0me1 s2ig3na4tu5re6] demonstrates their creativity and willingness to experiment with musical structure. Overall, the use of an unconventional [ti0me1 s2ig3na4tu5re6] adds to the song's character and makes it stand out in the listener's memory.</t>
  </si>
  <si>
    <t>['T1_0', 'B1_1', 'R3_2', 'TS1_o']</t>
  </si>
  <si>
    <t>The song that is playing is quite fast, with [[N01U12M23_34B45A56R67S78]8 b9ar0s1] making up its length. Despite its speed, the beat is well-balanced, not too fast nor too slow. Interestingly, the [ti0me1 s2ig3na4tu5re6] of this song is atypical, adding to its unique sound and style.</t>
  </si>
  <si>
    <t>The use of a specific pitch range of [R1A2N3G4E5] [oc0ta1ve2s3] creates a cohesive and unified sound throughout the musical piece, which, combined with the song's very soft and smooth rhythm, produces a pleasant and harmonious listening experience. By limiting the range of pitches used in the composition, the piece achieves a sense of continuity and consistency, contributing to its overall cohesiveness. Meanwhile, the soft and smooth rhythm of the song enhances its calming and relaxing qualities, making it an ideal choice for unwinding or relaxation.</t>
  </si>
  <si>
    <t xml:space="preserve">
The use of a specific pitch range of [R1A2N3G4E5] [oc0ta1ve2s3] plays a crucial role in creating a cohesive and unified sound throughout a musical piece. By limiting the range of notes used in the composition, the composer can establish a consistent tonality and prevent the music from sounding disjointed or scattered. This technique is particularly effective in genres such as classical music, where adherence to established tonal structures is highly valued. Additionally, a restricted pitch range can help to create a distinct mood or atmosphere, as certain intervals or combinations of notes can evoke specific emotions in the listener. Overall, the careful selection and use of pitch range is an essential aspect of musical composition that contributes significantly to the final result.</t>
  </si>
  <si>
    <t>['P4_1', 'TS1_1', 'I1_1', 'T1_1', 'S4_1', 'B1_1']</t>
  </si>
  <si>
    <t>The music's limited pitch range of [R1A2N3G4E5] [oc0ta1ve2s3] allows for a greater emphasis on the nuances of tone and phrasing, while [T1I2M3E4_5S6I7G8N9A0T1U2R3E4] sets the meter of the music. It incorporates [I1N2S3T4R5U6M7E8N9T0S1] to create a complete musical experience. With a slow pace and [[N01U12M23_34B45A56R67S78]8 b9ar0s1], this music serves as a prime representation of the [G1E2N3R4E5] style.</t>
  </si>
  <si>
    <t>['T1_2', 'S4_0', 'I1_1']</t>
  </si>
  <si>
    <t>The song has a moderate rhythm and does not have the typical characteristics of the [G1E2N3R4E5] genre. However, [I1N2S3T4R5U6M7E8N9T0S1] should be included in the music to enhance its sound and give it more depth. Despite not conforming to the typical style of the genre, the moderate rhythm provides a unique twist that adds to the song's overall appeal. By incorporating [I1N2S3T4R5U6M7E8N9T0S1], the music can achieve a richer sound that complements the moderate rhythm and creates a memorable listening experience.</t>
  </si>
  <si>
    <t>['TS1_o', 'R3_1', 'I1_1']</t>
  </si>
  <si>
    <t>The [ti0me1 s2ig3na4tu5re6] employed in this song is not typical, but the rhythm is incredibly powerful. The combination of the unusual [ti0me1 s2ig3na4tu5re6] and the strong rhythm creates a unique musical experience. Additionally, the skilled use of [I1N2S3T4R5U6M7E8N9T0S1] adds to the overall composition, further enhancing the song's impact. Together, these elements create a memorable and captivating piece of music that stands out from more typical songs in the genre.</t>
  </si>
  <si>
    <t>This music conveys a unique and resonant sound, achieved through its use of the [[K01E12Y23]3 k4ey5], and its pitch range falls within [R1A2N3G4E5] [oc0ta1ve2s3]. The song itself has a length of [T1M213] seconds and a moderate, consistent rhythm, and its arrangement omits the use of [I1N2S3T4R5U6M7E8N9T0S1]. In addition, the [ti0me1 s2ig3na4tu5re6] of this song is not commonly used, as it follows [T1I2M3E4_5S6I7G8N9A0T1U2R3E4]. The relaxed [te0mp1o2] of this music further adds to its character, which is defined by a sense of [E1M2O3T4I5O6N7].</t>
  </si>
  <si>
    <t>['P4_1', 'K1_1', 'TM1_1', 'R3_0', 'I1_1', 'TS1_o', 'S4_0', 'S2_0']</t>
  </si>
  <si>
    <t>This music offers a diverse and dynamic listening experience with a pitch range spanning [R1A2N3G4E5] [oc0ta1ve2s3]. The [[K01E12Y23]3 k4ey5] provides a powerful and memorable sound, while the song's length is [T1M213] seconds and has a serene rhythm. [I1N2S3T4R5U6M7E8N9T0S1] play an important role in the music, which features a [ti0me1 s2ig3na4tu5re6] that is not commonly found: [T1I2M3E4_5S6I7G8N9A0T1U2R3E4]. Despite belonging to the [G1E2N3R4E5] style, the song deviates from the usual musical conventions. It is also not a quintessential example of [A1R2T3I4S5T6]'s music.</t>
  </si>
  <si>
    <t>The [ti0me1 s2ig3na4tu5re6] of this song is not usual, and the pitch range of [R1A2N3G4E5] [oc0ta1ve2s3] adds a distinctive character to the music, emphasizing its emotional depth. The song's length is [T1M213] seconds, and the music is brought to life through the use of [I1N2S3T4R5U6M7E8N9T0S1]. Together, these elements create a unique musical experience that stands out from other pieces in its genre. Despite its unconventional [ti0me1 s2ig3na4tu5re6], the music flows seamlessly, with each instrument playing a crucial role in building the song's atmosphere. The pitch range adds a sense of tension and drama to the piece, drawing the listener in and heightening their emotional response. Overall, this song is a testament to the power of music to move and inspire us, even when it breaks from traditional conventions.</t>
  </si>
  <si>
    <t>['P4_1', 'K1_1', 'TM1_1', 'R3_1', 'I1_1', 'TS1_o', 'T1_1', 'EM1_1', 'B1_1']</t>
  </si>
  <si>
    <t>With a pitch range spanning [R1A2N3G4E5] [oc0ta1ve2s3], this music offers a diverse and dynamic listening experience, while its use of [[K01E12Y23]3 k4ey5] conveys a unique and resonant sound. Clocking in at [T1M213] seconds, this song's rhythm is really lively, with the vital inclusion of [I1N2S3T4R5U6M7E8N9T0S1]. Its atypical [[T01I12M23E34_45S56I67G78N89A90T01U12R23E34]4 t5im6e 7si8gn9at0ur1e2] adds to the music's distinctiveness, played at a leisurely pace. Defined by [E1M2O3T4I5O6N7], this music comprises a total of [[N01U12M23_34B45A56R67S78]8 b9ar0s1].</t>
  </si>
  <si>
    <t>The musical piece being discussed showcases a pitch range that spans [R1A2N3G4E5] [oc0ta1ve2s3] and utilizes the [[K01E12Y23]3 k4ey5], resulting in a rich and dynamic sonic palette. The song has a playtime of [T1M213] seconds and a very harmonious rhythm, despite the absence of [I1N2S3T4R5U6M7E8N9T0S1] in its instrumentation. Furthermore, the use of an unconventional [[T01I12M23E34_45S56I67G78N89A90T01U12R23E34]4 t5im6e 7si8gn9at0ur1e2] adds to the song's unique qualities. The piece is performed at a rapid pace, allowing for the expression of a powerful [E1M2O3T4I5O6N7] through its music.</t>
  </si>
  <si>
    <t>['P4_1', 'T1_1']</t>
  </si>
  <si>
    <t>This music offers a diverse and dynamic listening experience with a pitch range spanning [R1A2N3G4E5] [oc0ta1ve2s3]. Despite the song's slow-paced beat, its range of pitch adds depth and interest to the overall sound.</t>
  </si>
  <si>
    <t>['P4_1', 'K1_1', 'R1_0', 'TS1_o', 'I1_1', 'S4_0']</t>
  </si>
  <si>
    <t>The use of a specific pitch range of [R1A2N3G4E5] [oc0ta1ve2s3] creates a cohesive and unified sound throughout the musical piece, along with its use of [[K01E12Y23]3 k4ey5], conveying a unique and resonant sound. This song, not intended to be a dancefloor filler, incorporates a non-conventional [[T01I12M23E34_45S56I67G78N89A90T01U12R23E34]4 t5im6e 7si8gn9at0ur1e2] and should prominently feature [I1N2S3T4R5U6M7E8N9T0S1]. Furthermore, it pushes the boundaries of the typical [G1E2N3R4E5] genre, venturing into uncharted musical territory.</t>
  </si>
  <si>
    <t>['EM1_1', 'P4_1', 'B1_1', 'R3_0']</t>
  </si>
  <si>
    <t>The music in question is characterized by a particular emotion, which is evident in its overall composition. Its pitch range is limited to within a specific range of [oc0ta1ve2s3], which adds to the unique character of the music. Despite this limitation, the music spans a considerable number of bars, providing ample opportunity for the listener to become fully immersed in the piece. Furthermore, the rhythm in this song is exceptionally tranquil, contributing to the overall emotional impact of the music.</t>
  </si>
  <si>
    <t>The music in question spans [[N01U12M23_34B45A56R67S78]8 b9ar0s1] and has a limited pitch range of [R1A2N3G4E5] [oc0ta1ve2s3]. This limited range of notes allows for a greater focus on the subtleties of tone and phrasing, as the musician must work within a smaller set of available pitches. Despite this constraint, the music can still be rich and complex, and the musician can explore a variety of techniques to create interest and variation within the piece. Overall, the combination of limited pitch range and extended duration can lead to a compelling musical experience for both performers and listeners alike.</t>
  </si>
  <si>
    <t>['P4_1', 'K1_1', 'EM1_1']</t>
  </si>
  <si>
    <t>The music being referred to here offers a diverse and dynamic listening experience, with a pitch range spanning [R1A2N3G4E5] [oc0ta1ve2s3]. It conveys a unique and resonant sound through its use of [[K01E12Y23]3 k4ey5]. Additionally, the music is characterized by a particular emotion, which adds to its overall impact and appeal.</t>
  </si>
  <si>
    <t>['P4_1', 'K1_1', 'TM1_1', 'R3_2', 'TS1_1']</t>
  </si>
  <si>
    <t>The compact pitch range of [R1A2N3G4E5] [oc0ta1ve2s3] in this song creates a focused and impactful musical performance. Additionally, the use of [[K01E12Y23]3 k4ey5] results in a rich and dynamic sonic palette, enhancing the overall listening experience. This song has a duration of [T1M213] seconds and features a steady and moderate rhythm, while [T1I2M3E4_5S6I7G8N9A0T1U2R3E4] serves as the meter for the music. The combination of these musical elements produces a cohesive and engaging composition that is sure to capture the listener's attention.</t>
  </si>
  <si>
    <t>This music offers a unique and memorable listening experience with its pitch range of [R1A2N3G4E5] [oc0ta1ve2s3]. Its use of [[K01E12Y23]3 k4ey5] conveys a unique and resonant sound that is further enhanced by its incredibly powerful rhythm. The track lasts for [T1M213] seconds and employs a non-standard [ti0me1 s2ig3na4tu5re6 o7f 8[T91I02M13E24_35S46I57G68N79A80T91U02R13E24]3]. Despite the absence of [I1N2S3T4R5U6M7E8N9T0S1] in its composition, this song's fast [te0mp1o2] conveys [E1M2O3T4I5O6N7] to the listener. Overall, this music delivers an exceptional listening experience that is sure to leave a lasting impression on anyone who hears it.</t>
  </si>
  <si>
    <t>This music is composed in the [[K01E12Y23]3 k4ey5] and is a [T1M213]-second-long song with a very gentle rhythm.</t>
  </si>
  <si>
    <t>['TS1_1', 'K1_1', 'EM1_1', 'I1_0']</t>
  </si>
  <si>
    <t>The music composed in the [[K01E12Y23]3 k4ey5] uses the [[T01I12M23E34_45S56I67G78N89A90T01U12R23E34]4 t5im6e 7si8gn9at0ur1e2] and projects a strong sense of [E1M2O3T4I5O6N7]. Interestingly, this song doesn't feature any [I1N2S3T4R5U6M7E8N9T0S1].</t>
  </si>
  <si>
    <t>['I4_1', 'I1_0']</t>
  </si>
  <si>
    <t>In this song, [I1N2S3T4R5U6M7E8N9T0] takes center stage in the melody track, while the composition does not involve the use of any other [I1N2S3T4R5U6M7E8N9T0S1].</t>
  </si>
  <si>
    <t>['S4_0', 'TM1_1', 'R3_1', 'TS1_o']</t>
  </si>
  <si>
    <t>The song in question deviates from the typical characteristics of the [G1E2N3R4E5] genre, despite its powerful and driving beat. Clocking in at [T1M213] seconds, it also stands out with its use of a non-standard [ti0me1 s2ig3na4tu5re6], making for a unique listening experience.</t>
  </si>
  <si>
    <t>The [[K01E12Y23]3 k4ey5] composition is brought to life through the use of [I1N2S3T4R5U6M7E8N9T0S1] which heavily influences the [G1E2N3R4E5] style of the music. The pitch range of [R1A2N3G4E5] [oc0ta1ve2s3] gives the music a distinctive character and emphasizes its emotional depth. With a [T1M213]-second duration, the slow rhythm and lulling beat of the song create a relaxing atmosphere. The music is played in [[T01I12M23E34_45S56I67G78N89A90T01U12R23E34]4 t5im6e 7si8gn9at0ur1e2], further adding to its unique sound.</t>
  </si>
  <si>
    <t>['P4_1', 'K1_1', 'TM1_1', 'I1_0', 'EM1_1']</t>
  </si>
  <si>
    <t>The musical piece showcases a pitch range within [R1A2N3G4E5] [oc0ta1ve2s3] and the [[K01E12Y23]3 k4ey5] in this music provides a powerful and memorable sound. This song plays for [T1M213] seconds, deliberately excluding [I1N2S3T4R5U6M7E8N9T0S1], while conveying [E1M2O3T4I5O6N7].</t>
  </si>
  <si>
    <t>['P4_1', 'K1_1', 'TM1_1', 'R3_0', 'I1_1', 'TS1_o', 'T1_0', 'EM1_1', 'B1_1']</t>
  </si>
  <si>
    <t>The musical piece is a powerful and memorable composition that showcases a pitch range within [R1A2N3G4E5] [oc0ta1ve2s3]. The use of the [[K01E12Y23]3 k4ey5] creates a distinct sound that resonates with the listener. The rhythm is harmonious and complements the melody, resulting in a moving musical piece. The sound of this music is given life through the use of [I1N2S3T4R5U6M7E8N9T0S1]. The [ti0me1 s2ig3na4tu5re6] used in this song is not commonly found in con[te0mp1o2]rary music, adding to its uniqueness. With a duration of [T1M213] seconds and approximately [[N01U12M23_34B45A56R67S78]8 b9ar0s1], this music moves swiftly, projecting [E1M2O3T4I5O6N7] that captivates the listener's attention.</t>
  </si>
  <si>
    <t>The use of a specific pitch range of [R1A2N3G4E5] [oc0ta1ve2s3] creates a cohesive and unified sound throughout the musical piece, while the [[K01E12Y23]3 k4ey5] adds a unique flavor to this [T1M213]-second song. The beat in this composition is very lulling, and it is accompanied by [I1N2S3T4R5U6M7E8N9T0S1] to enhance the musical performance. Additionally, the unconventional [ti0me1 s2ig3na4tu5re6] [T1I2M3E4_5S6I7G8N9A0T1U2R3E4] employed in this piece adds an element of intrigue. The music is played at a leisurely pace, and it deviates from the typical features of the [G1E2N3R4E5] style, embodying its own distinct identity.</t>
  </si>
  <si>
    <t>['K1_1', 'TM1_1', 'TS1_1']</t>
  </si>
  <si>
    <t>The music features a [T1I2M3E4_5S6I7G8N9A0T1U2R3E4] meter and is [T1M213] seconds in length. Key is an essential component that adds a unique flavor to this music.</t>
  </si>
  <si>
    <t>['T1_0', 'I4_0', 'K1_1', 'I1_0']</t>
  </si>
  <si>
    <t>The music in question has a rapid [te0mp1o2] and a powerful and memorable sound, thanks to its use of the [[K01E12Y23]3 k4ey5]. Interestingly, the melody track intentionally omits the use of [I1N2S3T4R5U6M7E8N9T0], and this decision contributes to the unique character of the song. Additionally, the song has opted not to incorporate other instruments, further emphasizing the importance of the chosen [ke0y1] and creating a distinctive musical experience.</t>
  </si>
  <si>
    <t>This music's pitch range of [R1A2N3G4E5] [oc0ta1ve2s3] offers a unique and memorable listening experience, while the [[K01E12Y23]3 k4ey5] provides a powerful and memorable sound. The track is [T1M213] seconds long with a forceful beat and no presence of [I1N2S3T4R5U6M7E8N9T0S1]. It is based on a [[T01I12M23E34_45S56I67G78N89A90T01U12R23E34]4 t5im6e 7si8gn9at0ur1e2] and played at a gentle pace, exemplifying the classic [G1E2N3R4E5] style.</t>
  </si>
  <si>
    <t>The music is in [T1I2M3E4_5S6I7G8N9A0T1U2R3E4] and the [[K01E12Y23]3 k4ey5] provides a powerful and memorable sound that expresses [E1M2O3T4I5O6N7]. This song has deliberately excluded [I1N2S3T4R5U6M7E8N9T0S1], resulting in a unique and distinctive musical experience.</t>
  </si>
  <si>
    <t>['P4_1', 'K1_1', 'TM1_1', 'R3_1', 'I1_0', 'TS1_o', 'T1_1', 'EM1_1']</t>
  </si>
  <si>
    <t>The musical piece has several distinctive characteristics. It showcases a pitch range within [R1A2N3G4E5] [oc0ta1ve2s3], and the [[K01E12Y23]3 k4ey5] gives it a special emotional quality. Despite its playtime of [T1M213] seconds, the rhythm in this song is very dynamic. Surprisingly, you won't hear any [I1N2S3T4R5U6M7E8N9T0S1] in this song, and its [ti0me1 s2ig3na4tu5re6] [T1I2M3E4_5S6I7G8N9A0T1U2R3E4] is out of the norm. The music is played at a low [te0mp1o2], contributing to the [E1M2O3T4I5O6N7] feeling it evokes. Overall, this song's unique combination of pitch range, [ke0y1], rhythm, instrumentation, [ti0me1 s2ig3na4tu5re6], and [te0mp1o2] creates a truly memorable musical experience.</t>
  </si>
  <si>
    <t>['P4_1', 'TM1_1', 'R3_1', 'I1_0', 'B1_1']</t>
  </si>
  <si>
    <t>This music offers a diverse and dynamic listening experience with a pitch range spanning [R1A2N3G4E5] [oc0ta1ve2s3]. The duration of the song is [T1M213] seconds, and the beat is very heavy. You won't hear any [I1N2S3T4R5U6M7E8N9T0S1] in this song, and you can count [[N01U12M23_34B45A56R67S78]8 b9ar0s1] in it.</t>
  </si>
  <si>
    <t>The music, with its limited pitch range of [R1A2N3G4E5] [oc0ta1ve2s3], lends itself to a greater emphasis on the nuances of tone and phrasing. The song is performed at a leisurely pace, which gives the performer ample opportunity to explore the subtleties of the melody and expressiveness. With a length of around [[N01U12M23_34B45A56R67S78]8 b9ar0s1], the song provides enough space for the performer to develop their interpretation and deliver a satisfying musical experience to the listener.</t>
  </si>
  <si>
    <t>['P4_1', 'K1_1', 'R3_2', 'TS1_1', 'T1_1', 'S4_1']</t>
  </si>
  <si>
    <t>The music in [G1E2N3R4E5] genre is characterized by a distinct pitch range spanning [R1A2N3G4E5] [oc0ta1ve2s3], which adds a unique character to the sound, accentuating its emotional depth. The music is also infused with the flavor of [[K01E12Y23]3 k4ey5], further enhancing its distinctive quality. The balanced rhythm and [[T01I12M23E34_45S56I67G78N89A90T01U12R23E34]4 t5im6e 7si8gn9at0ur1e2] of the song create a smooth and harmonious sound, and the slow [te0mp1o2] of the music adds to its calming effect. This song represents the essence of the [G1E2N3R4E5] genre, capturing its true spirit and delivering an enjoyable listening experience.</t>
  </si>
  <si>
    <t>This song has [[N01U12M23_34B45A56R67S78]8 b9ar0s1] and features a dynamic rhythm. The [ti0me1 s2ig3na4tu5re6] of the music is [T1I2M3E4_5S6I7G8N9A0T1U2R3E4].</t>
  </si>
  <si>
    <t>['B1_1', 'R3_1', 'S4_0']</t>
  </si>
  <si>
    <t>The song is made up of [[N01U12M23_34B45A56R67S78]8 b9ar0s1] and features a very powerful and driving beat that sets it apart from the typical boundaries of the [G1E2N3R4E5] genre. Despite its unconventional elements, the song stands out as a unique and memorable piece that offers a fresh perspective on the genre.</t>
  </si>
  <si>
    <t>['K1_1', 'EM1_1', 'TM1_1']</t>
  </si>
  <si>
    <t>The [ke0y1] used in this music is responsible for giving it a special emotional quality that resonates with the listeners. As a result, the music is able to project a distinct emotional atmosphere that draws the audience in. Additionally, the song has a duration of [T1M213] seconds, which allows the listener to fully immerse themselves in the emotions being conveyed.</t>
  </si>
  <si>
    <t>['I4_0', 'T1_0', 'B1_1', 'TM1_1']</t>
  </si>
  <si>
    <t>The melody track in the song is fast-paced and comprises [[N01U12M23_34B45A56R67S78]8 b9ar0s1]. Although [I1N2S3T4R5U6M7E8N9T0] is present in the track, it is not the primary sound that is heard. The track has a length of [T1M213] seconds.</t>
  </si>
  <si>
    <t>['P4_1', 'R3_0', 'TS1_o', 'I1_1', 'T1_0']</t>
  </si>
  <si>
    <t>The musical piece showcases a pitch range within [R1A2N3G4E5] [oc0ta1ve2s3] and features an unconventional [ti0me1 s2ig3na4tu5re6 o7f 8[T91I02M13E24_35S46I57G68N79A80T91U02R13E24]3]. The rhythm in this song is very easy on the ears, and the [I1N2S3T4R5U6M7E8N9T0S1] add to the musical composition. With a fast [te0mp1o2], the song creates an energetic and captivating atmosphere. Overall, this musical piece offers a unique blend of musical elements that showcase the skills of the composer and the talents of the performers.</t>
  </si>
  <si>
    <t>['P4_1', 'K1_1', 'R3_0', 'TS1_1', 'T1_0', 'EM1_1']</t>
  </si>
  <si>
    <t>This music offers a diverse and dynamic listening experience with a pitch range spanning [R1A2N3G4E5] [oc0ta1ve2s3]. Its use of [[K01E12Y23]3 k4ey5] creates a rich and dynamic sonic palette, while the tranquil rhythm sets a peaceful mood. The [ti0me1 s2ig3na4tu5re6] of the music is [T1I2M3E4_5S6I7G8N9A0T1U2R3E4], and it is performed at a rapid pace, adding to the energetic feel. Overall, the music is defined by its [E1M2O3T4I5O6N7] and offers a unique blend of dynamic elements that create a memorable and engaging musical experience.</t>
  </si>
  <si>
    <t>['K1_1', 'R3_0', 'TS1_1', 'T1_2', 'B1_1']</t>
  </si>
  <si>
    <t>The [ke0y1] of this music gives it a special emotional quality, while the beat is gentle and calming. The song has a [ti0me1 s2ig3na4tu5re6 o7f 8[T91I02M13E24_35S46I57G68N79A80T91U02R13E24]3] and is played at a moderate pace. The song's structure follows [[N01U12M23_34B45A56R67S78]8 b9ar0s1]. Overall, the combination of the [ke0y1], beat, [ti0me1 s2ig3na4tu5re6], and structure create a unique and enjoyable listening experience.</t>
  </si>
  <si>
    <t>The use of the [[K01E12Y23]3 k4ey5] in this music creates a distinct atmosphere that is complemented by the song's unconventional [[T01I12M23E34_45S56I67G78N89A90T01U12R23E34]4 t5im6e 7si8gn9at0ur1e2]. Together, these two musical elements work in harmony to create a unique and memorable listening experience. The distinct tonality of the [[K01E12Y23]3 k4ey5] adds a particular mood and emotion to the music, while the unconventional [ti0me1 s2ig3na4tu5re6 o7f 8[T91I02M13E24_35S46I57G68N79A80T91U02R13E24]3] creates a sense of unpredictability and rhythmic complexity. The combination of these two musical features demonstrates the artistic creativity and technical skill of the composer and performers, making the music stand out and leaving a lasting impression on the listener.</t>
  </si>
  <si>
    <t>The choice of [[K01E12Y23]3 k4ey5] in this music creates a captivating and memorable experience that is further enhanced by its exceptionally energetic beat. The combination of these elements results in a powerful and engaging musical composition that can leave a lasting impression on its listeners. Whether enjoyed for its danceability or appreciated for its technical excellence, this song offers a unique and compelling musical experience that is sure to delight music fans of all tastes.</t>
  </si>
  <si>
    <t>['T1_1', 'R3_2']</t>
  </si>
  <si>
    <t>The music in this song has a slow rate and a moderate beat. Despite its slow [te0mp1o2], the moderate beat gives the song a steady and consistent rhythm. This combination of a slow pace and a moderate beat can create a relaxing and calming effect, allowing listeners to enjoy the music without feeling rushed or hurried. Overall, this musical style can be an excellent choice for those looking to unwind and relax.</t>
  </si>
  <si>
    <t>The music's limited pitch range of [R1A2N3G4E5] [oc0ta1ve2s3] allows for a greater emphasis on the nuances of tone and phrasing, while its use of [[K01E12Y23]3 k4ey5] creates a distinct atmosphere. With a runtime of [T1M213] seconds, this song showcases a highly vigorous rhythm and features [I1N2S3T4R5U6M7E8N9T0S1]. It is played at a moderate speed, adhering to a [T1I2M3E4_5S6I7G8N9A0T1U2R3E4] meter, and is characterized by its [G1E2N3R4E5] sound.</t>
  </si>
  <si>
    <t>['P4_1', 'K1_1', 'TM1_1', 'R3_1', 'I1_0', 'TS1_1', 'T1_2', 'EM1_1']</t>
  </si>
  <si>
    <t>The compact pitch range of [R1A2N3G4E5] [oc0ta1ve2s3] results in a focused and impactful musical performance, while the [[K01E12Y23]3 k4ey5] adds a unique flavor to this music. This song plays for [T1M213] seconds, with a very upbeat [te0mp1o2]. Its arrangement intentionally omits the use of [I1N2S3T4R5U6M7E8N9T0S1], and the [ti0me1 s2ig3na4tu5re6] of the music is [T1I2M3E4_5S6I7G8N9A0T1U2R3E4]. With a balanced beat, the music is defined by [E1M2O3T4I5O6N7].</t>
  </si>
  <si>
    <t>['P4_1', 'TM1_1', 'I1_1', 'T1_0', 'S4_1']</t>
  </si>
  <si>
    <t>The music in this song, which is a perfect example of the [G1E2N3R4E5] sound, is enriched by the use of [I1N2S3T4R5U6M7E8N9T0S1]. With a compact pitch range of [R1A2N3G4E5] [oc0ta1ve2s3], the resulting performance is focused and impactful. The song itself is performed quickly, lasting [T1M213] seconds, yet still manages to showcase the full potential of the musical arrangement.</t>
  </si>
  <si>
    <t>['K1_1', 'EM1_1', 'R3_0', 'I1_0']</t>
  </si>
  <si>
    <t>The music is defined by a particular emotion, which the addition of the [ke0y1] brings a unique flavor to. The [te0mp1o2] of the song is very slow and relaxing, and there are no instruments to be found within it.</t>
  </si>
  <si>
    <t>['K1_1', 'T1_0', 'TM1_1', 'S4_1']</t>
  </si>
  <si>
    <t>This song is heavily influenced by the [G1E2N3R4E5] genre and is composed in the [[K01E12Y23]3 k4ey5]. It's played at a fast rate and has a length of [T1M213] seconds. The combination of these elements results in a unique sound that showcases the distinct characteristics of the [G1E2N3R4E5] genre while also highlighting the musicality of the composition in the [[K01E12Y23]3 k4ey5].</t>
  </si>
  <si>
    <t>['P4_1', 'TM1_1', 'TS1_o']</t>
  </si>
  <si>
    <t>The pitch range of this [T1M213]-second song is within [R1A2N3G4E5] [oc0ta1ve2s3]. However, what sets it apart from other songs is the unusual [ti0me1 s2ig3na4tu5re6] that has been chosen for it. The [[T01I12M23E34_45S56I67G78N89A90T01U12R23E34]4 t5im6e 7si8gn9at0ur1e2] gives the song a unique rhythm and feel that distinguishes it from more conventional pieces. Despite this unconventional choice, the song remains cohesive and enjoyable to listen to, showcasing the composer's creativity and skill in crafting music.</t>
  </si>
  <si>
    <t>The use of the [[K01E12Y23]3 k4ey5] in this music creates a distinct atmosphere. Additionally, the track is [T1M213] seconds in length.</t>
  </si>
  <si>
    <t>['P4_1', 'K1_1', 'TS1_1']</t>
  </si>
  <si>
    <t>This music has a distinct atmosphere due to its use of the [[K01E12Y23]3 k4ey5]. Its pitch range is within [R1A2N3G4E5] [oc0ta1ve2s3], and it is played in [T1I2M3E4_5S6I7G8N9A0T1U2R3E4] meter.</t>
  </si>
  <si>
    <t>['T1_2', 'EM1_1', 'TM1_1', 'TS1_1']</t>
  </si>
  <si>
    <t>The music that is being played is characterized by a balanced pace, which allows for a smooth and consistent flow throughout the track. It is also imbued with a deep emotional quality that effectively conveys [E1M2O3T4I5O6N7]. The length of the track, which lasts for [T1M213] seconds, is just right for the music to fully unfold and immerse the listener in its captivating sound. Additionally, the music's meter is marked by [T1I2M3E4_5S6I7G8N9A0T1U2R3E4], providing a stable and structured foundation for the various elements of the music to come together seamlessly. Overall, this music is a masterful creation that skillfully combines [te0mp1o2], emotion, length, and meter to produce a truly memorable listening experience.</t>
  </si>
  <si>
    <t>['K1_1', 'T1_1', 'B1_1', 'TS1_1']</t>
  </si>
  <si>
    <t>The slow [te0mp1o2] at which this music is played, along with its [ti0me1 s2ig3na4tu5re6 o7f 8[T91I02M13E24_35S46I57G68N79A80T91U02R13E24]3] and the fact that it features [[N01U12M23_34B45A56R67S78]8 b9ar0s1], all contribute to its special emotional quality, which is further emphasized by the [ke0y1] in which it is played. The [ke0y1] of the music gives it a unique and distinct emotional character that adds to the overall impact of the piece.</t>
  </si>
  <si>
    <t>['EM1_1', 'P4_1', 'B1_1', 'R3_2']</t>
  </si>
  <si>
    <t>The music evokes a sense of [E1M2O3T4I5O6N7] and has a limited pitch range of [R1A2N3G4E5] [oc0ta1ve2s3], allowing for a greater emphasis on the nuances of tone and phrasing. The song's structure consists of [[N01U12M23_34B45A56R67S78]8 b9ar0s1], and it is played at a moderate [te0mp1o2].</t>
  </si>
  <si>
    <t>The music in question features a limited pitch range of [R1A2N3G4E5] [oc0ta1ve2s3], which has the benefit of allowing for a greater emphasis on the nuances of tone and phrasing. Additionally, the music is characterized by a [T1I2M3E4_5S6I7G8N9A0T1U2R3E4] meter, which further contributes to its unique style and feel. Overall, these musical elements work in tandem to create a distinctive sound that sets this particular music apart from others in its genre.</t>
  </si>
  <si>
    <t>The music's limited pitch range of [R1A2N3G4E5] [oc0ta1ve2s3] allows for a greater emphasis on the nuances of tone and phrasing, while the [[K01E12Y23]3 k4ey5] adds a unique flavor to this music. With a playtime of [T1M213] seconds, the song captivates listeners with its highly intense rhythm. By choosing not to incorporate [I1N2S3T4R5U6M7E8N9T0S1], this song stands out and its [ti0me1 s2ig3na4tu5re6] [T1I2M3E4_5S6I7G8N9A0T1U2R3E4] deviates from the norm, creating a distinctive musical experience. Played quickly, the music expresses [E1M2O3T4I5O6N7] through its composition.</t>
  </si>
  <si>
    <t>The musical performance employs [I1N2S3T4R5U6M7E8N9T0S1], and the [[K01E12Y23]3 k4ey5] used gives the music a special emotional quality. Together, the chosen instruments and the specific [ke0y1] create a unique atmosphere and enhance the emotional impact of the music. Whether it is a melancholic or uplifting melody, the combination of these elements plays an essential role in the overall effect that the music has on the listener. The selection of instruments and [ke0y1] can significantly affect the mood and the message conveyed by the music, making them crucial components of any musical performance.</t>
  </si>
  <si>
    <t>['K1_1', 'R3_0', 'I1_0', 'T1_1', 'S4_1']</t>
  </si>
  <si>
    <t>The music in this song creates a captivating and memorable experience through its choice of [[K01E12Y23]3 k4ey5]. The rhythm is easy-going, and the song moves at a gentle pace. Notably absent in this piece are [I1N2S3T4R5U6M7E8N9T0S1], adding to the song's unique character. This music is steeped in the traditions of [G1E2N3R4E5] style, creating a beautiful and distinct piece that stands out in its genre.</t>
  </si>
  <si>
    <t>['P4_1', 'K1_1', 'TS1_o', 'I1_1', 'T1_1']</t>
  </si>
  <si>
    <t>This music offers a diverse and dynamic listening experience with a pitch range spanning [R1A2N3G4E5] [oc0ta1ve2s3]. Adding to its special emotional quality, it is in [[K01E12Y23]3 k4ey5]. The song stands out with its unusual [[T01I12M23E34_45S56I67G78N89A90T01U12R23E34]4 t5im6e 7si8gn9at0ur1e2], while [I1N2S3T4R5U6M7E8N9T0S1] give it its unique sound. Despite its unconventional elements, the music maintains a gentle beat that invites the listener to immerse themselves in its distinctive character.</t>
  </si>
  <si>
    <t>['K1_1', 'TM1_1', 'R3_2']</t>
  </si>
  <si>
    <t>This music conveys a unique and resonant sound through its use of the [[K01E12Y23]3 k4ey5]. The song plays for [T1M213] seconds and features a rhythm that is not too fast nor too slow.</t>
  </si>
  <si>
    <t>['R3_0', 'S4_1']</t>
  </si>
  <si>
    <t>This song has a very peaceful and easy rhythm that is representative of the typical [G1E2N3R4E5] sound. The music captures the essence of the genre with its soothing and harmonious tones, making it a great example of the style. The tranquil melody and the smooth progression of the chords create a relaxing atmosphere that is perfect for unwinding and de-stressing. Overall, the song's gentle and effortless rhythm is a testament to the genre's calming and soothing qualities.</t>
  </si>
  <si>
    <t>['T1_1', 'K1_1']</t>
  </si>
  <si>
    <t>The song's slow [te0mp1o2], combined with its use of the [[K01E12Y23]3 k4ey5], conveys a unique and resonant sound.</t>
  </si>
  <si>
    <t>The music in this song offers a unique and captivating experience with distinct emotional depth, emphasized by the pitch range of [R1A2N3G4E5] [oc0ta1ve2s3]. The choice of [[K01E12Y23]3 k4ey5] adds to its memorability, while the gentle rhythm creates a soothing atmosphere. In opting not to incorporate [I1N2S3T4R5U6M7E8N9T0S1], the song offers a refreshing departure from conventional musical arrangements. Its unusual [[T01I12M23E34_45S56I67G78N89A90T01U12R23E34]4 t5im6e 7si8gn9at0ur1e2] and quick pace contribute to its dynamic nature. The music's [E1M2O3T4I5O6N7] feeling further enhances the song's overall impact. Overall, this song presents a creative and memorable musical journey for the listener.</t>
  </si>
  <si>
    <t>['P4_1', 'K1_1', 'TM1_1', 'R3_2', 'I1_1', 'TS1_o', 'T1_1', 'S4_1']</t>
  </si>
  <si>
    <t>This song is a prime example of the [G1E2N3R4E5] genre, offering a diverse and dynamic listening experience with a pitch range spanning [R1A2N3G4E5] [oc0ta1ve2s3]. Its use of [[K01E12Y23]3 k4ey5] creates a rich and dynamic sonic palette, while the musical performance employs [I1N2S3T4R5U6M7E8N9T0S1] and has a consistent and moderate beat. Despite the song's [ti0me1 s2ig3na4tu5re6] being out of the norm with [T1I2M3E4_5S6I7G8N9A0T1U2R3E4], it has a relaxed [te0mp1o2] and runs for [T1M213] seconds, making it an enjoyable and unique piece of music.</t>
  </si>
  <si>
    <t>['P4_1', 'K1_1', 'TM1_1', 'R3_2', 'I1_1', 'TS1_1', 'T1_1', 'EM1_1']</t>
  </si>
  <si>
    <t>The music being discussed features a compact pitch range spanning [R1A2N3G4E5] [oc0ta1ve2s3], which ultimately contributes to a focused and impactful musical performance. It is played in the captivating [[K01E12Y23]3 k4ey5], resulting in a memorable experience for the listener. This track is [T1M213] seconds in duration and has a moderate [te0mp1o2]. The use of [I1N2S3T4R5U6M7E8N9T0S1] is vital to the music's overall sound. The music features a [T1I2M3E4_5S6I7G8N9A0T1U2R3E4] meter and is performed at a low-speed, allowing the listener to fully absorb and appreciate its emotional expression, which conveys [E1M2O3T4I5O6N7].</t>
  </si>
  <si>
    <t>This fast-paced song's [ti0me1 s2ig3na4tu5re6] is out of the norm and its composition doesn't involve the use of any instruments. Despite the absence of instruments, the song's unique [ti0me1 s2ig3na4tu5re6] adds to its distinctiveness, making it stand out from other fast-paced compositions.</t>
  </si>
  <si>
    <t>['T1_0', 'TS1_o']</t>
  </si>
  <si>
    <t>The song is played at a swift pace with a non-standard [ti0me1 s2ig3na4tu5re6] chosen for it. This unique [ti0me1 s2ig3na4tu5re6] sets it apart from other songs and adds to its distinctiveness. The pace of the song, combined with the unusual [ti0me1 s2ig3na4tu5re6], creates a dynamic and energetic feel that draws listeners in and keeps them engaged. Overall, the choice to use a non-standard [ti0me1 s2ig3na4tu5re6] in this song enhances its musicality and contributes to its overall impact.</t>
  </si>
  <si>
    <t>['I4_1', 'P4_1', 'B1_1', 'TS1_o']</t>
  </si>
  <si>
    <t>The melody track of this song has a signature sound that is created by [I1N2S3T4R5U6M7E8N9T0], which has a pitch range of [R1A2N3G4E5] [oc0ta1ve2s3]. With a duration of [[N01U12M23_34B45A56R67S78]8 b9ar0s1], this song is relatively short. Additionally, its [ti0me1 s2ig3na4tu5re6] is atypical, giving it a unique rhythm that sets it apart from other songs in its genre.</t>
  </si>
  <si>
    <t>['I1_0']</t>
  </si>
  <si>
    <t>Instruments are notably absent in this song.</t>
  </si>
  <si>
    <t>['TM1_1', 'R3_0']</t>
  </si>
  <si>
    <t>This track has a duration of [T1M213] seconds and features a [te0mp1o2] that is very soothing and peaceful.</t>
  </si>
  <si>
    <t>['K1_1', 'EM1_1']</t>
  </si>
  <si>
    <t>The use of [[K01E12Y23]3 k4ey5] in this music creates a rich and dynamic sonic palette that is filled with [E1M2O3T4I5O6N7]. The combination of these elements results in a deeply emotive musical experience that is both captivating and evocative. The [[K01E12Y23]3 k4ey5] contributes to the music's overall tone and atmosphere, while the intense [E1M2O3T4I5O6N7] infuses the music with a powerful sense of feeling and expression. Whether listened to in isolation or as part of a larger musical composition, this music is a true testament to the power of music to move and inspire us.</t>
  </si>
  <si>
    <t>['P4_1', 'K1_1', 'TM1_1', 'R3_0', 'I1_0', 'T1_2']</t>
  </si>
  <si>
    <t>This music offers a unique and memorable listening experience with its pitch range of [R1A2N3G4E5] [oc0ta1ve2s3] and use of [[K01E12Y23]3 k4ey5], creating a distinct atmosphere. The track has a duration of [T1M213] seconds and features a gentle and easy rhythm, while not including any [I1N2S3T4R5U6M7E8N9T0S1]. It is played at a moderate speed, resulting in a soothing and enjoyable listening experience.</t>
  </si>
  <si>
    <t>This song has a duration of [T1M213] seconds and its [te0mp1o2] is just right.</t>
  </si>
  <si>
    <t>['TM1_1', 'R3_0', 'TS1_o', 'I1_0', 'B1_1']</t>
  </si>
  <si>
    <t>The track is [T1M213] seconds long with a very slow and relaxing [te0mp1o2]. The [ti0me1 s2ig3na4tu5re6] used in this non-standard song is [T1I2M3E4_5S6I7G8N9A0T1U2R3E4], and it omits the use of [I1N2S3T4R5U6M7E8N9T0S1] in its arrangement. Overall, the song consists of [[N01U12M23_34B45A56R67S78]8 b9ar0s1] in length.</t>
  </si>
  <si>
    <t>['TM1_1', 'R3_1', 'TS1_1', 'T1_2', 'S4_0']</t>
  </si>
  <si>
    <t>This is a [T1M213]-second song with a truly electrifying rhythm played in [T1I2M3E4_5S6I7G8N9A0T1U2R3E4] meter at a balanced pace. Despite its balanced pace, this music does not embody the typical features of [G1E2N3R4E5] style, making it a unique and distinct piece.</t>
  </si>
  <si>
    <t>This music offers a unique and memorable listening experience with its pitch range of [R1A2N3G4E5] [oc0ta1ve2s3]. Its use of [[K01E12Y23]3 k4ey5] creates a distinct atmosphere, while the song's length spans [T1M213] seconds. The rhythm remains moderate and consistent throughout the piece, deliberately excluding [I1N2S3T4R5U6M7E8N9T0S1]. With the [[T01I12M23E34_45S56I67G78N89A90T01U12R23E34]4 t5im6e 7si8gn9at0ur1e2], the music maintains a moderate [te0mp1o2], effectively conveying [E1M2O3T4I5O6N7].</t>
  </si>
  <si>
    <t>['B1_1', 'TS1_o']</t>
  </si>
  <si>
    <t>This song features an unconventional [ti0me1 s2ig3na4tu5re6 o7f 8[T91I02M13E24_35S46I57G68N79A80T91U02R13E24]3] and spans approximately [[N01U12M23_34B45A56R67S78]8 b9ar0s1].</t>
  </si>
  <si>
    <t>['T1_2', 'K1_1', 'TM1_1']</t>
  </si>
  <si>
    <t>The song is performed at a moderate pace and the [[K01E12Y23]3 k4ey5] adds a unique flavor to this music. It has a duration of [T1M213] seconds.</t>
  </si>
  <si>
    <t>This music, with a pitch range within [R1A2N3G4E5] [oc0ta1ve2s3], offers a captivating and memorable experience due to its choice of [[K01E12Y23]3 k4ey5]. The song's playtime is [T1M213] seconds, accompanied by a soothing beat. Notably absent in this song are [I1N2S3T4R5U6M7E8N9T0S1]. The [ti0me1 s2ig3na4tu5re6] chosen is non-standard, as [T1I2M3E4_5S6I7G8N9A0T1U2R3E4]. With a moderate rhythm, this music does not embody the essence of the [G1E2N3R4E5] genre.</t>
  </si>
  <si>
    <t>The music in question is made up of [[N01U12M23_34B45A56R67S78]8 b9ar0s1] and is played in [[T01I12M23E34_45S56I67G78N89A90T01U12R23E34]4 t5im6e 7si8gn9at0ur1e2]. One of the most notable aspects of this music is the [[K01E12Y23]3 k4ey5] used, which provides a powerful and memorable sound. The song itself lasts [T1M213] seconds, making it a relatively short piece of music. Overall, the combination of the [ke0y1], [ti0me1 s2ig3na4tu5re6], and length of the song all contribute to the unique and distinctive character of the music.</t>
  </si>
  <si>
    <t>It has a lot of energy and makes you want to dance. The beat is infectious and will get stuck in your head for hours. The rapid [te0mp1o2] gives the song an upbeat and lively feel that is perfect for getting people up and moving. Overall, this song is sure to get you grooving with its rapid [te0mp1o2] and infectious beat.</t>
  </si>
  <si>
    <t>['P4_1', 'K1_1', 'TM1_1', 'R3_1', 'I1_0', 'TS1_o', 'T1_2', 'S4_0']</t>
  </si>
  <si>
    <t>This music offers a diverse and dynamic listening experience with a pitch range spanning [R1A2N3G4E5] [oc0ta1ve2s3]. It conveys a unique and resonant sound by using the [[K01E12Y23]3 k4ey5]. Despite its atypical [T1I2M3E4_5S6I7G8N9A0T1U2R3E4], this song runs for [T1M213] seconds with a medium [te0mp1o2] and a fast-paced rhythm. Interestingly, it doesn't feature any [I1N2S3T4R5U6M7E8N9T0S1] which makes it stand out from the typical [G1E2N3R4E5] genre. Overall, this music is a departure from the norm and provides a refreshing change of pace for listeners looking for something different.</t>
  </si>
  <si>
    <t xml:space="preserve">
The compact pitch range of [R1A2N3G4E5] [oc0ta1ve2s3] is known to produce a highly focused and impactful musical performance. By restricting the available notes within a limited range, musicians can channel their creativity and explore different musical textures and dynamics. This limitation can also provide a sense of direction and coherence to a composition, creating a more unified and intentional piece of music. Additionally, a compact pitch range can help musicians avoid clutter and excessive complexity, allowing them to highlight specific musical ideas or themes with greater clarity and precision. Overall, the use of a compact pitch range can be a powerful tool for musicians seeking to craft more impactful and memorable performances.</t>
  </si>
  <si>
    <t>['K1_1', 'TM1_1', 'R3_2', 'T1_2', 'S4_0', 'S2_1', 'B1_1']</t>
  </si>
  <si>
    <t>The [[K01E12Y23]3 k4ey5] in this music provides a powerful and memorable sound, played at a balanced pace with a moderate beat, and is not a typical representation of the classic [G1E2N3R4E5] sound. This song has a running time of [T1M213] seconds, with its length determined by [[N01U12M23_34B45A56R67S78]8 b9ar0s1]. Additionally, the music pays homage to [A1R2T3I4S5T6], making it a unique and meaningful piece in its own right.</t>
  </si>
  <si>
    <t>The music being played is at a moderate pace and the [ti0me1 s2ig3na4tu5re6] of the piece is [T1I2M3E4_5S6I7G8N9A0T1U2R3E4].</t>
  </si>
  <si>
    <t>In music, the use of a specific pitch range of [R1A2N3G4E5] [oc0ta1ve2s3] can have a significant impact on the overall sound of a piece. This technique creates a cohesive and unified sound, helping to tie the different elements of the music together. When combined with the emotional content of the music, it can create a powerful and impactful experience for the listener. For example, if the music is [E1M2O3T4I5O6N7] in nature, the use of a specific pitch range can help to convey and enhance the emotional message of the piece, making it more powerful and memorable.</t>
  </si>
  <si>
    <t>['P4_1', 'TM1_1', 'R3_0']</t>
  </si>
  <si>
    <t>This music offers a diverse and dynamic listening experience with a pitch range spanning [R1A2N3G4E5] [oc0ta1ve2s3]. The song's running time is [T1M213] seconds and its rhythm is very easy on the ears.</t>
  </si>
  <si>
    <t>['P4_1', 'K1_1', 'TM1_1', 'R3_2', 'I1_0', 'TS1_1', 'T1_1', 'S4_0', 'B1_1']</t>
  </si>
  <si>
    <t>The musical piece is a showcase of a pitch range that spans [R1A2N3G4E5] [oc0ta1ve2s3], with the use of [[K01E12Y23]3 k4ey5] that creates a rich and dynamic sonic palette. The song has a playtime of [T1M213] seconds, and its calm and moderate rhythm is not accompanied by any [I1N2S3T4R5U6M7E8N9T0S1]. It follows a [T1I2M3E4_5S6I7G8N9A0T1U2R3E4] meter with a sluggish [te0mp1o2], and is not rooted in the traditions of the classic [G1E2N3R4E5] style. The song's length is determined by [[N01U12M23_34B45A56R67S78]8 b9ar0s1], allowing ample time for the listener to fully immerse themselves in the unique musical experience.</t>
  </si>
  <si>
    <t>['P4_1', 'R3_2', 'TS1_1']</t>
  </si>
  <si>
    <t>The music of this song is based on a [[T01I12M23E34_45S56I67G78N89A90T01U12R23E34]4 t5im6e 7si8gn9at0ur1e2] and has a limited pitch range of [R1A2N3G4E5] [oc0ta1ve2s3], which allows for a greater emphasis on the nuances of tone and phrasing. Additionally, the song features a balanced rhythm that complements the musical composition.</t>
  </si>
  <si>
    <t>['P4_1', 'K1_1', 'TM1_1', 'R3_2', 'I1_1', 'TS1_1', 'T1_0', 'EM1_1']</t>
  </si>
  <si>
    <t>The pitch range of [R1A2N3G4E5] [oc0ta1ve2s3] adds a distinctive character to the music, emphasizing its emotional depth. This music's use of [[K01E12Y23]3 k4ey5] creates a distinct atmosphere, while its smooth and steady rhythm, with the inclusion of [I1N2S3T4R5U6M7E8N9T0S1], further enhances the composition. The music, played at a rapid pace in [T1I2M3E4_5S6I7G8N9A0T1U2R3E4], conveys [E1M2O3T4I5O6N7] and is complemented by its running time of [T1M213] seconds.</t>
  </si>
  <si>
    <t>['K1_1', 'TM1_1', 'TS1_1', 'I1_1', 'T1_0', 'S4_1', 'B1_1']</t>
  </si>
  <si>
    <t>The [[K01E12Y23]3 k4ey5] in this music provides a powerful and memorable sound, and the music is a quintessential example of the [G1E2N3R4E5] genre. This music has a quick [te0mp1o2] and a duration of [T1M213] seconds, with [T1I2M3E4_5S6I7G8N9A0T1U2R3E4] as its [ti0me1 s2ig3na4tu5re6]. To fully capture the essence of the music, [I1N2S3T4R5U6M7E8N9T0S1] should be included. Additionally, there are [[N01U12M23_34B45A56R67S78]8 b9ar0s1] that can be counted in this song.</t>
  </si>
  <si>
    <t>The music, which covers [[N01U12M23_34B45A56R67S78]8 b9ar0s1], is brought to life through the use of [I1N2S3T4R5U6M7E8N9T0S1]. The combination of these instruments adds depth and texture to the music, enhancing the overall listening experience. Each instrument contributes its unique timbre and character, creating a rich and dynamic musical landscape. Whether it is the resonant strings of a violin or the percussive beat of a drum, each instrument plays an integral role in shaping the sound of the music. Through the skilled use of these instruments, the music takes on a life of its own, captivating listeners with its artistry and emotion.</t>
  </si>
  <si>
    <t>['P4_1', 'TM1_1', 'R3_2', 'TS1_o', 'I1_1', 'T1_2', 'S4_1']</t>
  </si>
  <si>
    <t>The music falls squarely within the [G1E2N3R4E5] genre, and its limited pitch range of [R1A2N3G4E5] [oc0ta1ve2s3] allows for a greater emphasis on the nuances of tone and phrasing. It has a duration of [T1M213] seconds and is played at a moderate speed with a beat that is neither too fast nor too slow. The use of [I1N2S3T4R5U6M7E8N9T0S1] is vital to the music, and its [ti0me1 s2ig3na4tu5re6] deviates from the norm, as it follows [T1I2M3E4_5S6I7G8N9A0T1U2R3E4]. Overall, this music is characterized by its attention to detail in tone and phrasing, the use of important instruments, and its moderate [te0mp1o2], all of which contribute to its unique sound within its genre.</t>
  </si>
  <si>
    <t>['P4_1', 'K1_1', 'B1_1', 'TS1_o']</t>
  </si>
  <si>
    <t>The music in question has a limited pitch range of [R1A2N3G4E5] [oc0ta1ve2s3], which allows for a greater emphasis on the nuances of tone and phrasing. This is complemented by the powerful and memorable sound of the [[K01E12Y23]3 k4ey5] in which it is written. The song consists of [[N01U12M23_34B45A56R67S78]8 b9ar0s1], but what sets it apart is the non-standard [[T01I12M23E34_45S56I67G78N89A90T01U12R23E34]4 t5im6e 7si8gn9at0ur1e2] chosen for its composition. Together, these elements contribute to the unique character and distinctiveness of the music.</t>
  </si>
  <si>
    <t>['K1_1', 'TM1_1', 'I1_1', 'I4_1', 'T1_2', 'B1_1']</t>
  </si>
  <si>
    <t>This song has a runtime of [T1M213] seconds and features [I1N2S3T4R5U6M7E8N9T0S1], with the melody track heavily reliant on the use of [I1N2S3T4R5U6M7E8N9T0]. The [[K01E12Y23]3 k4ey5] provides a powerful and memorable sound to the music, which is performed at a moderate speed. In total, there are [[N01U12M23_34B45A56R67S78]8 b9ar0s1] for this song.</t>
  </si>
  <si>
    <t>The use of a specific pitch range of [R1A2N3G4E5] [oc0ta1ve2s3] creates a cohesive and unified sound throughout the musical piece, while the [[K01E12Y23]3 k4ey5] contributes to the distinct atmosphere. With a duration of [T1M213] seconds, the song's soothing and peaceful [te0mp1o2] is enhanced by the addition of [I1N2S3T4R5U6M7E8N9T0S1] to the musical composition. Furthermore, the atypical [[T01I12M23E34_45S56I67G78N89A90T01U12R23E34]4 t5im6e 7si8gn9at0ur1e2] adds to the uniqueness of the music, which is played at a low [te0mp1o2]. Interestingly, the song's style deviates from the typical features of the [G1E2N3R4E5] genre.</t>
  </si>
  <si>
    <t>['P4_1', 'K1_1', 'TS1_1', 'I1_1', 'S4_0', 'B1_1']</t>
  </si>
  <si>
    <t>The distinctive character of the music is emphasized by its pitch range of [R1A2N3G4E5] [oc0ta1ve2s3], which adds emotional depth to the composition. The use of [[K01E12Y23]3 k4ey5] creates a distinct atmosphere, while the [T1I2M3E4_5S6I7G8N9A0T1U2R3E4] meter drives the rhythmic structure. [I1N2S3T4R5U6M7E8N9T0S1] are utilized in the performance, contributing to the overall sound. Despite these features, the music does not embody the essence of the [G1E2N3R4E5] genre. The composition comprises [[N01U12M23_34B45A56R67S78]8 b9ar0s1], making for a defined duration.</t>
  </si>
  <si>
    <t>The musical piece showcases a pitch range within [R1A2N3G4E5] [oc0ta1ve2s3], while the [[K01E12Y23]3 k4ey5] gives this music a special emotional quality. With a duration of [T1M213] seconds, the song exhibits a very fast and lively rhythm. Notably, [I1N2S3T4R5U6M7E8N9T0S1] are not a part of the instrumentation in this composition. Furthermore, the [ti0me1 s2ig3na4tu5re6] employed in this song is not typical [T1I2M3E4_5S6I7G8N9A0T1U2R3E4]. Despite the slow rhythm, the song's style does not adhere to the typical characteristics of the [G1E2N3R4E5] genre.</t>
  </si>
  <si>
    <t>The musical piece is a prime example of [G1E2N3R4E5] style. It showcases a pitch range within [R1A2N3G4E5] [oc0ta1ve2s3], and the use of [[K01E12Y23]3 k4ey5] adds a unique flavor to the music. The song has a length of [T1M213] seconds and features a gentle and calming beat, which is complemented by the addition of [I1N2S3T4R5U6M7E8N9T0S1] to the composition. The music moves swiftly, despite the uncommon [ti0me1 s2ig3na4tu5re6 o7f 8[T91I02M13E24_35S46I57G68N79A80T91U02R13E24]3]. Overall, this musical piece is a beautiful and captivating representation of its genre, and it seamlessly integrates various musical elements to create a memorable and enjoyable listening experience.</t>
  </si>
  <si>
    <t>['P4_1', 'K1_1', 'R3_0', 'I4_0', 'T1_1']</t>
  </si>
  <si>
    <t>This music, composed in the [[K01E12Y23]3 k4ey5] with a limited pitch range of [R1A2N3G4E5] [oc0ta1ve2s3], allows for a greater emphasis on the nuances of tone and phrasing. The comforting rhythm adds to the overall atmosphere of the piece, while the melody track, which does not center around the sound of [I1N2S3T4R5U6M7E8N9T0], contributes to the low-speed nature of the music.</t>
  </si>
  <si>
    <t>['P4_1', 'T1_0', 'R3_2']</t>
  </si>
  <si>
    <t>The musical piece being referred to in this paragraph showcases a pitch range that spans [R1A2N3G4E5] [oc0ta1ve2s3]. Additionally, the [te0mp1o2] of the song is quite fast, which contributes to its energetic and lively feel. Despite the fast pace, the rhythm of this song is comfortably moderate, allowing listeners to easily tap their feet along to the beat and enjoy the catchy melody. Overall, this musical piece is a great example of how pitch range, [te0mp1o2], and rhythm can all come together to create an engaging and enjoyable musical experience.</t>
  </si>
  <si>
    <t>['I4_0', 'P4_1', 'T1_1', 'R3_2']</t>
  </si>
  <si>
    <t>The melody track of this song is not centered around the sound of [I1N2S3T4R5U6M7E8N9T0]. However, the compact pitch range of [R1A2N3G4E5] [oc0ta1ve2s3] contributes to a focused and impactful musical performance. The leisurely pace at which this music is played, combined with its smooth and steady rhythm, further enhances its overall effect.</t>
  </si>
  <si>
    <t>The beat in this song is very tranquilizing, and interestingly, its composition does not involve the use of any instruments. Despite the absence of instruments, the song's melody and rhythm are still capable of producing a calming effect on the listener. This demonstrates the power of creativity and innovation in music production, as well as the ability to create unique sounds through the use of alternative techniques. Overall, this song provides a great example of how music can be created and appreciated in a multitude of ways.</t>
  </si>
  <si>
    <t>['P4_1', 'B1_1', 'R3_1', 'S4_1']</t>
  </si>
  <si>
    <t>This classic representation of [G1E2N3R4E5] music features a pitch range of [R1A2N3G4E5] [oc0ta1ve2s3] and a length determined by [[N01U12M23_34B45A56R67S78]8 b9ar0s1]. The rhythm in the song is incredibly stimulating, creating a captivating musical experience for the listener.</t>
  </si>
  <si>
    <t>['P4_1', 'R3_0', 'TS1_1', 'I1_0', 'EM1_1', 'B1_1']</t>
  </si>
  <si>
    <t>This music offers a unique and memorable listening experience with its pitch range of [R1A2N3G4E5] [oc0ta1ve2s3]. The rhythm of the song is tranquil and soothing. The [ti0me1 s2ig3na4tu5re6] of the music is [T1I2M3E4_5S6I7G8N9A0T1U2R3E4], adding to its distinctiveness. Deliberately excluding [I1N2S3T4R5U6M7E8N9T0S1], this song has a [E1M2O3T4I5O6N7] nature. The music is composed of [[N01U12M23_34B45A56R67S78]8 b9ar0s1], which contributes to its overall structure and composition.</t>
  </si>
  <si>
    <t>The musical piece showcases a pitch range within [R1A2N3G4E5] [oc0ta1ve2s3] and utilizes the [[K01E12Y23]3 k4ey5], providing a powerful and memorable sound. With a running time of [T1M213] seconds, this song maintains a steady and moderate rhythm while excluding [I1N2S3T4R5U6M7E8N9T0S1]. It incorporates an unusual [ti0me1 s2ig3na4tu5re6 o7f 8[T91I02M13E24_35S46I57G68N79A80T91U02R13E24]3], and its beat remains balanced throughout. Overall, the music projects a sense of [E1M2O3T4I5O6N7].</t>
  </si>
  <si>
    <t>The musical piece showcases a pitch range within [R1A2N3G4E5] [oc0ta1ve2s3], and its choice of [[K01E12Y23]3 k4ey5] results in a captivating and memorable experience. The track lasts for [T1M213] seconds and has a very mellow rhythm. Additionally, this song employs a non-standard [ti0me1 s2ig3na4tu5re6 o7f 8[T91I02M13E24_35S46I57G68N79A80T91U02R13E24]3] and doesn't feature any [I1N2S3T4R5U6M7E8N9T0S1]. It deviates from the typical [G1E2N3R4E5] sound.</t>
  </si>
  <si>
    <t>The music's limited pitch range of [R1A2N3G4E5] [oc0ta1ve2s3] allows for a greater emphasis on the nuances of tone and phrasing, and it is composed in the [[K01E12Y23]3 k4ey5]. The song has a running time of [T1M213] seconds and features a very energetic beat. Despite its lively [te0mp1o2], there are no [I1N2S3T4R5U6M7E8N9T0S1] to be heard. The music is in [T1I2M3E4_5S6I7G8N9A0T1U2R3E4] and is played at a moderate speed, evoking a [E1M2O3T4I5O6N7] feeling in the listener.</t>
  </si>
  <si>
    <t>['EM1_1', 'B1_1', 'R3_2']</t>
  </si>
  <si>
    <t>This song with a moderate beat is characterized by [E1M2O3T4I5O6N7] and has a duration of [[N01U12M23_34B45A56R67S78]8 b9ar0s1].</t>
  </si>
  <si>
    <t>This song has a running time of [T1M213] seconds and its [ti0me1 s2ig3na4tu5re6] is [T1I2M3E4_5S6I7G8N9A0T1U2R3E4].</t>
  </si>
  <si>
    <t>This song is [T1M213] seconds long and [I1N2S3T4R5U6M7E8N9T0S1] are not a part of the instrumentation used in it.</t>
  </si>
  <si>
    <t>The musical piece is a [T1M213]-second-long song that showcases a pitch range within [R1A2N3G4E5] [oc0ta1ve2s3] and utilizes the [[K01E12Y23]3 k4ey5] to create a rich and dynamic sonic palette. The music is brought to life through the use of [I1N2S3T4R5U6M7E8N9T0S1], which contribute to its moderate beat and low [te0mp1o2]. Additionally, the song's [ti0me1 s2ig3na4tu5re6] is out of the norm, with [T1I2M3E4_5S6I7G8N9A0T1U2R3E4] adding to its unique sound. Overall, the music is characterized by its [E1M2O3T4I5O6N7] nature, evoking a particular emotional response from its listeners.</t>
  </si>
  <si>
    <t>The [[K01E12Y23]3 k4ey5] in music is highly significant as it provides a powerful and memorable sound. This particular [ke0y1] helps to establish the tone and mood of a musical piece, making it an essential element of music composition. Whether it's a [ma0jo1r2] or [mi0no1r2] [ke0y1], the use of [K1E2Y3] can evoke a wide range of emotions in listeners, from joy and happiness to sadness and melancholy. Musicians and composers often carefully consider the use of [K1E2Y3] in their compositions to create the desired effect and connect with their audience on a deeper level.</t>
  </si>
  <si>
    <t>['P4_1', 'TM1_1', 'R3_0', 'TS1_o', 'I1_0', 'T1_1', 'EM1_1']</t>
  </si>
  <si>
    <t>The music in this song is characterized by a limited pitch range of [R1A2N3G4E5] [oc0ta1ve2s3], which in turn allows for a greater emphasis on the nuances of tone and phrasing. Despite having a runtime of [T1M213] seconds, the song features a very meditative beat, played at a leisurely pace. The [ti0me1 s2ig3na4tu5re6] used in the song is not commonly used [T1I2M3E4_5S6I7G8N9A0T1U2R3E4], and the deliberate exclusion of certain instruments adds to its unique quality. The overall emotional tone of the music is [E1M2O3T4I5O6N7], further enhancing its meditative quality.</t>
  </si>
  <si>
    <t>This music offers a unique and memorable listening experience with its pitch range of [R1A2N3G4E5] [oc0ta1ve2s3] and rich sonic palette created by its use of [[K01E12Y23]3 k4ey5]. The song's length, determined by [[N01U12M23_34B45A56R67S78]8 b9ar0s1], adds to its distinctiveness. Additionally, this song's unique [[T01I12M23E34_45S56I67G78N89A90T01U12R23E34]4 t5im6e 7si8gn9at0ur1e2] sets it apart from other musical compositions. Overall, the combination of these elements creates a truly original piece of music that is sure to capture the listener's attention.</t>
  </si>
  <si>
    <t>This music provides a diverse and dynamic listening experience with a pitch range spanning [R1A2N3G4E5] [oc0ta1ve2s3]. Additionally, the [te0mp1o2] in this song is very soothing and peaceful, adding to the overall relaxing atmosphere.</t>
  </si>
  <si>
    <t>['P4_1', 'EM1_1', 'TS1_o']</t>
  </si>
  <si>
    <t>The music's limited pitch range of [R1A2N3G4E5] [oc0ta1ve2s3] provides an opportunity for a greater focus on the subtleties of tone and phrasing, allowing the nuances of the music to shine through. This musical piece effectively conveys [E1M2O3T4I5O6N7], capturing the listener's attention and evoking a powerful emotional response. The use of a non-standard [[T01I12M23E34_45S56I67G78N89A90T01U12R23E34]4 t5im6e 7si8gn9at0ur1e2] adds an additional layer of interest to the composition, giving the music a unique and distinct character that sets it apart from more traditional pieces. Together, these elements create a captivating musical experience that is both evocative and memorable.</t>
  </si>
  <si>
    <t>The music's limited pitch range of [R1A2N3G4E5] [oc0ta1ve2s3] allows for a greater emphasis on the nuances of tone and phrasing, while its use of [[K01E12Y23]3 k4ey5] conveys a unique and resonant sound. Additionally, the music has a [ti0me1 s2ig3na4tu5re6 o7f 8[T91I02M13E24_35S46I57G68N79A80T91U02R13E24]3], further contributing to its distinctive musical character. By combining these elements, the music creates a cohesive and memorable listening experience that showcases the power of simplicity and attention to detail in music.</t>
  </si>
  <si>
    <t>['K1_1', 'TM1_1', 'R3_0', 'TS1_1', 'I1_1']</t>
  </si>
  <si>
    <t>The [[K01E12Y23]3 k4ey5] in this music provides a powerful and memorable sound, while the running time of the song is [T1M213] seconds. The rhythm in this song is very calming, and it has a [ti0me1 s2ig3na4tu5re6 o7f 8[T91I02M13E24_35S46I57G68N79A80T91U02R13E24]3]. The music is brought to life through the use of [I1N2S3T4R5U6M7E8N9T0S1].</t>
  </si>
  <si>
    <t>['T1_0', 'K1_1', 'EM1_1', 'TM1_1']</t>
  </si>
  <si>
    <t>The fast [te0mp1o2] of the song, along with its use of [[K01E12Y23]3 k4ey5], creates a rich and dynamic sonic palette that effectively conveys [E1M2O3T4I5O6N7]. Lasting [T1M213] seconds, the music immerses the listener in its vibrant and energetic atmosphere.</t>
  </si>
  <si>
    <t>['EM1_1', 'B1_1', 'TM1_1', 'I1_0']</t>
  </si>
  <si>
    <t>This song is a [T1M213]-second composition, consisting of approximately [[N01U12M23_34B45A56R67S78]8 b9ar0s1]. The music is imbued with [E1M2O3T4I5O6N7], yet it is devoid of [I1N2S3T4R5U6M7E8N9T0S1].</t>
  </si>
  <si>
    <t>['K1_1', 'TM1_1', 'R3_0', 'TS1_o', 'I1_0', 'EM1_1']</t>
  </si>
  <si>
    <t>This captivating and memorable music is in the [[K01E12Y23]3 k4ey5], running for [T1M213] seconds, with a relaxing and tranquil rhythm that is filled with [E1M2O3T4I5O6N7]. The song's [ti0me1 s2ig3na4tu5re6] is atypical, set to [T1I2M3E4_5S6I7G8N9A0T1U2R3E4], and you won't hear any [I1N2S3T4R5U6M7E8N9T0S1]. Despite the absence of instruments, the music still manages to evoke powerful emotions, making it a unique listening experience.</t>
  </si>
  <si>
    <t>['P4_1', 'K1_1', 'R3_1', 'TS1_1', 'I1_1', 'B1_1']</t>
  </si>
  <si>
    <t>The music, composed in the [[K01E12Y23]3 k4ey5], features a compact pitch range of [R1A2N3G4E5] [oc0ta1ve2s3], resulting in a focused and impactful musical performance. With a very fast and lively rhythm, the music carries a [ti0me1 s2ig3na4tu5re6 o7f 8[T91I02M13E24_35S46I57G68N79A80T91U02R13E24]3] and should prominently showcase [I1N2S3T4R5U6M7E8N9T0S1]. Overall, the song spans around [[N01U12M23_34B45A56R67S78]8 b9ar0s1] in length.</t>
  </si>
  <si>
    <t>['K1_1', 'TM1_1', 'R3_1', 'TS1_1', 'I1_1']</t>
  </si>
  <si>
    <t>The captivating and memorable experience of this music is enhanced by its choice of [[K01E12Y23]3 k4ey5]. The track lasts for [T1M213] seconds, during which the highly intense rhythm of the song keeps the energy flowing. The music features a [T1I2M3E4_5S6I7G8N9A0T1U2R3E4] meter, adding to its unique character. The sound of the music is achieved through the skillful use of [I1N2S3T4R5U6M7E8N9T0S1].</t>
  </si>
  <si>
    <t>['P4_1', 'R3_0', 'T1_2', 'EM1_1', 'B1_1']</t>
  </si>
  <si>
    <t>The musical piece I am describing showcases a pitch range within [R1A2N3G4E5] [oc0ta1ve2s3] and has a moderate [te0mp1o2]. Although the rhythm in this song is very gentle, the music is defined by [E1M2O3T4I5O6N7]. The song progresses through [[N01U12M23_34B45A56R67S78]8 b9ar0s1], creating a sense of movement and progression. Overall, this piece offers a unique musical experience that blends a gentle rhythm with a moderate [te0mp1o2], showcasing a specific pitch range and conveying a particular emotional tone throughout its progression.</t>
  </si>
  <si>
    <t>The music that is currently playing is composed in the [[K01E12Y23]3 k4ey5] and it plays for [T1M213] seconds.</t>
  </si>
  <si>
    <t>['P4_1', 'K1_1', 'TM1_1', 'R3_0', 'I1_1', 'TS1_1', 'T1_1', 'S4_1', 'S2_0', 'B1_1']</t>
  </si>
  <si>
    <t>This music covers a pitch range within [R1A2N3G4E5] [oc0ta1ve2s3], and its use of [[K01E12Y23]3 k4ey5] creates a rich and dynamic sonic palette. The song plays for [T1M213] seconds and has a very serene rhythm. The music is enriched by the presence of [I1N2S3T4R5U6M7E8N9T0S1], while the [ti0me1 s2ig3na4tu5re6] of the music is [T1I2M3E4_5S6I7G8N9A0T1U2R3E4]. The song is performed at a leisurely pace and its style is defined by its [G1E2N3R4E5] influences. Interestingly, this music deviates from [A1R2T3I4S5T6]'s usual sound, and the song covers a total of [[N01U12M23_34B45A56R67S78]8 b9ar0s1].</t>
  </si>
  <si>
    <t>['P4_1', 'K1_1', 'TM1_1', 'R3_2', 'I1_0', 'T1_0', 'S4_0', 'B1_1']</t>
  </si>
  <si>
    <t>This music offers a unique and memorable listening experience with its pitch range of [R1A2N3G4E5] [oc0ta1ve2s3]. Composed in the [[K01E12Y23]3 k4ey5], the song has a length of [T1M213] seconds and features a steady and moderate rhythm. Deliberately excluding [I1N2S3T4R5U6M7E8N9T0S1], the song is played at a swift pace and deviates from the classic features of the [G1E2N3R4E5] sound. In total, [[N01U12M23_34B45A56R67S78]8 b9ar0s1] make up this composition.</t>
  </si>
  <si>
    <t>['TS1_1', 'TM1_1', 'I1_0']</t>
  </si>
  <si>
    <t>The music in this song is based on a [[T01I12M23E34_45S56I67G78N89A90T01U12R23E34]4 t5im6e 7si8gn9at0ur1e2], and it has a runtime of [T1M213] seconds. Interestingly, the arrangement of the song deliberately omits the use of [I1N2S3T4R5U6M7E8N9T0S1], resulting in a unique sound that sets it apart from other songs in the same genre. The absence of these instruments creates a distinctive character and atmosphere that emphasizes other elements of the music. Overall, this song is an excellent example of how deliberate choices in composition and arrangement can create a distinctive sound and leave a lasting impression on listeners.</t>
  </si>
  <si>
    <t>The pitch range of [R1A2N3G4E5] [oc0ta1ve2s3] adds a distinctive character to the music, emphasizing its emotional depth. This range allows the music to explore a wider spectrum of frequencies, creating a more dynamic and nuanced sound. It can also evoke different moods and emotions, depending on how the notes are played within this range. By utilizing the full range of available pitches, composers and performers can convey a richer and more expressive musical message to their audiences.</t>
  </si>
  <si>
    <t>This music's pitch range of [R1A2N3G4E5] [oc0ta1ve2s3] offers a unique and memorable listening experience, while its use of [[K01E12Y23]3 k4ey5] creates a rich and dynamic sonic palette. With a runtime of [T1M213] seconds, the song captivates listeners with its forceful beat and [T1I2M3E4_5S6I7G8N9A0T1U2R3E4] meter. The incorporation of [I1N2S3T4R5U6M7E8N9T0S1] adds depth to the musical composition, and the song defies the conventions of the classic [G1E2N3R4E5] style.</t>
  </si>
  <si>
    <t>['T1_2', 'K1_1', 'I1_0']</t>
  </si>
  <si>
    <t>This music conveys a unique and resonant sound by being played at a moderate pace and using the [[K01E12Y23]3 k4ey5]. Interestingly, [I1N2S3T4R5U6M7E8N9T0S1] are notably absent in this song, which further emphasizes the distinctive character of the music.</t>
  </si>
  <si>
    <t>This music has a pitch range within [R1A2N3G4E5] [oc0ta1ve2s3] and uses the [[K01E12Y23]3 k4ey5], resulting in a unique and resonant sound. The track is [T1M213] seconds long and has a slow-paced beat with a [te0mp1o2] that is neither too fast nor too slow. It is devoid of [I1N2S3T4R5U6M7E8N9T0S1] and has a [ti0me1 s2ig3na4tu5re6] that is not commonly used - [T1I2M3E4_5S6I7G8N9A0T1U2R3E4]. The music conveys a strong sense of [E1M2O3T4I5O6N7].</t>
  </si>
  <si>
    <t>['P4_1', 'K1_1', 'R3_2']</t>
  </si>
  <si>
    <t>The musical piece is a testament to its impressive pitch range, spanning [R1A2N3G4E5] [oc0ta1ve2s3] and showcasing the versatility and range of the instruments and performers involved. Additionally, the use of the [[K01E12Y23]3 k4ey5] creates a rich and dynamic sonic palette that further enhances the overall impact of the music. Despite the complex and varied soundscape, this song maintains a steady and moderate rhythm, providing a solid foundation for the listener to fully immerse themselves in the music.</t>
  </si>
  <si>
    <t>['P4_1', 'T1_0', 'R3_1']</t>
  </si>
  <si>
    <t>The pitch range of [R1A2N3G4E5] [oc0ta1ve2s3] adds a distinctive character to the music, emphasizing its emotional depth. Additionally, the song is played at a fast rate, and the beat is very energetic. Together, these elements create a dynamic and vibrant musical experience that is sure to captivate and excite listeners. The range of pitch adds a unique texture to the music, while the fast [te0mp1o2] and lively beat contribute to a sense of movement and energy that further enhances the emotional impact of the song.</t>
  </si>
  <si>
    <t>['P4_1', 'K1_1', 'TM1_1', 'R3_0', 'I1_0', 'TS1_1', 'T1_1', 'S4_1']</t>
  </si>
  <si>
    <t>This quintessential example of the [G1E2N3R4E5] sound has a focused and impactful musical performance due to its compact pitch range spanning [R1A2N3G4E5] [oc0ta1ve2s3]. The use of [[K01E12Y23]3 k4ey5] creates a distinct atmosphere that complements the slow-paced meter of the music in [T1I2M3E4_5S6I7G8N9A0T1U2R3E4] time. The rhythm in this song is gentle, and the arrangement deliberately omits the use of [I1N2S3T4R5U6M7E8N9T0S1]. Despite its brevity, with a runtime of [T1M213] seconds, this song succeeds in conveying a powerful emotional message through its skillful execution and thoughtful composition.</t>
  </si>
  <si>
    <t>['P4_1', 'TM1_1', 'S4_0']</t>
  </si>
  <si>
    <t>The track in question has a pitch range within [R1A2N3G4E5] [oc0ta1ve2s3] and a duration of [T1M213] seconds. However, its style does not reflect the typical features of the [G1E2N3R4E5] genre.</t>
  </si>
  <si>
    <t>The song in question employs a non-standard [ti0me1 s2ig3na4tu5re6], which gives it a unique and distinctive feel. Additionally, the song has a runtime of [T1M213] seconds, allowing for a full exploration of the musical ideas present. The music itself is enriched by the use of [I1N2S3T4R5U6M7E8N9T0S1], which contribute to the overall texture and depth of the piece. Together, these elements create a memorable and impactful musical experience for the listener.</t>
  </si>
  <si>
    <t>This song has a duration of [[N01U12M23_34B45A56R67S78]8 b9ar0s1] and features an atypical [ti0me1 s2ig3na4tu5re6 o7f 8[T91I02M13E24_35S46I57G68N79A80T91U02R13E24]3]. Despite the unconventional [ti0me1 s2ig3na4tu5re6], the song manages to maintain a cohesive and captivating sound, with each bar flowing seamlessly into the next. The unique [ti0me1 s2ig3na4tu5re6] adds an interesting layer of complexity to the composition, making it stand out from more traditional musical pieces. Overall, the combination of the song's length and unusual [ti0me1 s2ig3na4tu5re6] creates a distinctive listening experience that is sure to captivate and intrigue music lovers.</t>
  </si>
  <si>
    <t>['P4_1', 'K1_1', 'TM1_1', 'R3_2', 'TS1_1', 'I1_0', 'S4_1']</t>
  </si>
  <si>
    <t>This music offers a unique and memorable listening experience with its pitch range of [R1A2N3G4E5] [oc0ta1ve2s3]. The [[K01E12Y23]3 k4ey5] gives it a special emotional quality, while its moderate beat is easy to follow throughout the [T1M213]-second running time. The music features a [T1I2M3E4_5S6I7G8N9A0T1U2R3E4] meter and does not include [I1N2S3T4R5U6M7E8N9T0S1] in its instrumentation. All of these elements come together to firmly place this music within the [G1E2N3R4E5] genre.</t>
  </si>
  <si>
    <t>The music's choice of [[K01E12Y23]3 k4ey5], combined with the song's atypical [[T01I12M23E34_45S56I67G78N89A90T01U12R23E34]4 t5im6e 7si8gn9at0ur1e2], results in a captivating and memorable experience. The unique combination of these musical elements creates a distinctive sound that sets this song apart from others and draws the listener in. The use of an unusual [ti0me1 s2ig3na4tu5re6] adds a layer of complexity and intrigue to the music, while the carefully chosen [ke0y1] enhances the emotional impact of the song. Overall, these creative choices showcase the skill and talent of the musicians and contribute to the song's overall impact and appeal.</t>
  </si>
  <si>
    <t>The use of a specific pitch range of [R1A2N3G4E5] [oc0ta1ve2s3] is a technique that can be employed to create a cohesive and unified sound throughout a musical piece. By limiting the range of pitches used in a composition, the listener's ear is drawn to the recurring motifs and melodies that are present within that range, and a sense of unity is established. This technique can be especially effective in genres such as classical music, where the use of recurring themes and variations is common, but it can also be applied to other genres as well. Overall, the use of a limited pitch range can help to create a sense of cohesion and structure within a musical piece, and can contribute to the overall impact and effectiveness of the composition.</t>
  </si>
  <si>
    <t>['P4_1', 'K1_1', 'TM1_1', 'R3_1', 'I1_1', 'TS1_o', 'T1_1', 'EM1_1']</t>
  </si>
  <si>
    <t>This [T1M213]-second-long song offers a diverse and dynamic listening experience with a pitch range spanning [R1A2N3G4E5] [oc0ta1ve2s3]. The captivating and memorable experience is further enhanced by the choice of [[K01E12Y23]3 k4ey5]. The music features [I1N2S3T4R5U6M7E8N9T0S1] and employs a not-typical [[T01I12M23E34_45S56I67G78N89A90T01U12R23E34]4 t5im6e 7si8gn9at0ur1e2], resulting in a rhythm that is incredibly stimulating with a gentle beat. Overall, the music conveys [E1M2O3T4I5O6N7], making it a unique and enjoyable piece to listen to.</t>
  </si>
  <si>
    <t>['T1_1', 'R3_0', 'TS1_o']</t>
  </si>
  <si>
    <t>The music in this song is sluggish, with a [te0mp1o2] that is very relaxing. Additionally, the [ti0me1 s2ig3na4tu5re6] employed in this song is not typical, adding to its unique character.</t>
  </si>
  <si>
    <t>['P4_1', 'K1_1', 'TM1_1', 'R3_0', 'I1_0', 'TS1_o', 'T1_1', 'S4_0']</t>
  </si>
  <si>
    <t>With a pitch range spanning [R1A2N3G4E5] [oc0ta1ve2s3], this music offers a diverse and dynamic listening experience. The [[K01E12Y23]3 k4ey5] adds a unique flavor to this music, while the track length is [T1M213] seconds. The gentle and calming beat sets the tone for this song, where [I1N2S3T4R5U6M7E8N9T0S1] are not a part of the instrumentation. A non-standard [[T01I12M23E34_45S56I67G78N89A90T01U12R23E34]4 t5im6e 7si8gn9at0ur1e2] has been chosen, resulting in a gentle beat throughout. It's worth noting that this music deviates from the classic features typically associated with the [G1E2N3R4E5] sound.</t>
  </si>
  <si>
    <t>['TS1_1', 'K1_1', 'I1_0']</t>
  </si>
  <si>
    <t>The [ti0me1 s2ig3na4tu5re6] of the music is [T1I2M3E4_5S6I7G8N9A0T1U2R3E4], which, along with its use of the [[K01E12Y23]3 k4ey5], conveys a unique and resonant sound. Interestingly, this song has chosen not to incorporate [I1N2S3T4R5U6M7E8N9T0S1], giving it a distinct character and emphasizing other elements of the music.</t>
  </si>
  <si>
    <t>['P4_1', 'TM1_1', 'R3_2', 'I1_0', 'EM1_1', 'B1_1']</t>
  </si>
  <si>
    <t>The music in this song has a limited pitch range of [R1A2N3G4E5] [oc0ta1ve2s3], which allows for a greater emphasis on the nuances of tone and phrasing. The song lasts [T1M213] seconds with a moderate [te0mp1o2], and its arrangement omits the use of [I1N2S3T4R5U6M7E8N9T0S1]. The music radiates [E1M2O3T4I5O6N7], and its song structure is made up of [[N01U12M23_34B45A56R67S78]8 b9ar0s1].</t>
  </si>
  <si>
    <t>['P4_1', 'K1_1', 'TM1_1', 'R3_0', 'I1_1', 'TS1_o', 'R1_0', 'T1_1', 'S4_0']</t>
  </si>
  <si>
    <t>The use of a specific pitch range of [R1A2N3G4E5] [oc0ta1ve2s3] creates a cohesive and unified sound throughout the musical piece, while the [[K01E12Y23]3 k4ey5] provides a powerful and memorable sound. Lasting [T1M213] seconds, this song has a soft and smooth [te0mp1o2] and features [I1N2S3T4R5U6M7E8N9T0S1]. It incorporates an unusual [ti0me1 s2ig3na4tu5re6 o7f 8[T91I02M13E24_35S46I57G68N79A80T91U02R13E24]3]. Although it lacks the necessary elements to be considered danceable, the low-speed music does not have the defining characteristics of [G1E2N3R4E5] style.</t>
  </si>
  <si>
    <t>['K1_1', 'TM1_1', 'TS1_o']</t>
  </si>
  <si>
    <t>The use of [[K01E12Y23]3 k4ey5] in this music creates a rich and dynamic sonic palette, while the song's playtime lasts [T1M213] seconds. Additionally, the [ti0me1 s2ig3na4tu5re6] used in this song is unusual, adding to its distinctiveness and potentially contributing to its overall impact on the listener. Together, these musical elements work in harmony to create a unique listening experience that is both engaging and memorable.</t>
  </si>
  <si>
    <t>['K1_1', 'S4_1']</t>
  </si>
  <si>
    <t>The music's representative of the typical [G1E2N3R4E5] sound and the addition of the [[K01E12Y23]3 k4ey5] gives it a special emotional quality.</t>
  </si>
  <si>
    <t>['P4_1', 'K1_1', 'TM1_1', 'R3_0', 'I1_1', 'TS1_1', 'T1_1', 'S4_0']</t>
  </si>
  <si>
    <t>The use of a specific pitch range of [R1A2N3G4E5] [oc0ta1ve2s3] creates a cohesive and unified sound throughout the musical piece, while the [[K01E12Y23]3 k4ey5] adds a unique flavor to the music. The song has a running time of [T1M213] seconds and a comfortable beat, with [I1N2S3T4R5U6M7E8N9T0S1] playing an important role in the overall sound. The music is in [T1I2M3E4_5S6I7G8N9A0T1U2R3E4] and played at a leisurely pace, with a style that deviates from the usual features of the [G1E2N3R4E5] genre.</t>
  </si>
  <si>
    <t>['P4_1', 'T1_0']</t>
  </si>
  <si>
    <t>The music played at a brisk pace is characterized by a pitch range of [R1A2N3G4E5] [oc0ta1ve2s3], which adds a distinctive character to the music and emphasizes its emotional depth.</t>
  </si>
  <si>
    <t>The song's length, determined by [[N01U12M23_34B45A56R67S78]8 b9ar0s1], has a pitch range within [R1A2N3G4E5] [oc0ta1ve2s3].</t>
  </si>
  <si>
    <t>['P4_1', 'TM1_1', 'R3_1', 'TS1_o', 'I1_0', 'T1_1', 'B1_1']</t>
  </si>
  <si>
    <t>The music's limited pitch range of [R1A2N3G4E5] [oc0ta1ve2s3] allows for a greater emphasis on the nuances of tone and phrasing, while the song plays for [T1M213] seconds. The rhythm in this song is incredibly stimulating, accompanied by a non-ordinary [ti0me1 s2ig3na4tu5re6 o7f 8[T91I02M13E24_35S46I57G68N79A80T91U02R13E24]3]. Furthermore, the arrangement of this song deliberately omits the use of [I1N2S3T4R5U6M7E8N9T0S1], creating a unique sonic texture. Moving at a slow pace, this music captivates with its deliberate [te0mp1o2], and its song structure comprises [[N01U12M23_34B45A56R67S78]8 b9ar0s1].</t>
  </si>
  <si>
    <t>The music's limited pitch range of [R1A2N3G4E5] [oc0ta1ve2s3] allows for a greater emphasis on the nuances of tone and phrasing, while its use of [[K01E12Y23]3 k4ey5] creates a distinct atmosphere. With a running time of [T1M213] seconds, the song's soothing and peaceful [te0mp1o2] brings it to life, complemented by the use of [I1N2S3T4R5U6M7E8N9T0S1]. Although the [ti0me1 s2ig3na4tu5re6] of this song is not usual [T1I2M3E4_5S6I7G8N9A0T1U2R3E4], its slow rhythm adds to its unique character. Overall, this music stands out as it deviates from the typical sound associated with [G1E2N3R4E5].</t>
  </si>
  <si>
    <t>['TM1_1', 'R3_0', 'I1_0', 'T1_1', 'S4_1', 'S2_0']</t>
  </si>
  <si>
    <t>The length of the track is [T1M213] seconds, and it features a very serene rhythm. Its arrangement deliberately omits the use of [I1N2S3T4R5U6M7E8N9T0S1], creating a unique atmosphere. The song is performed slowly, and its sound is steeped in the conventions of [G1E2N3R4E5] style. Not typical of [A1R2T3I4S5T6]'s usual genre, this song showcases a departure from their familiar musical territory.</t>
  </si>
  <si>
    <t>['R3_2', 'TS1_1', 'I1_1', 'S4_1', 'B1_1']</t>
  </si>
  <si>
    <t>The [te0mp1o2] of this song is moderate and enjoyable, and the music is based on a [[T01I12M23E34_45S56I67G78N89A90T01U12R23E34]4 t5im6e 7si8gn9at0ur1e2]. [I1N2S3T4R5U6M7E8N9T0S1] play an important role in the music, embodying the essence of [G1E2N3R4E5] music. Overall, the song comprises [[N01U12M23_34B45A56R67S78]8 b9ar0s1].</t>
  </si>
  <si>
    <t>The meter of the music refers to the recurring pattern of strong and weak beats that organize the rhythm of a piece. It is typically indicated at the beginning of a musical score with a [ti0me1 s2ig3na4tu5re6], which consists of two numbers stacked vertically. The top number represents the number of beats in each measure, while the bottom number indicates the value of each beat. For example, in a 4/4 [ti0me1 s2ig3na4tu5re6], there are four beats per measure, and each beat is a quarter note. The [ti0me1 s2ig3na4tu5re6] plays a crucial role in shaping the overall feel and groove of the music, and it helps musicians to stay in sync with each other and maintain a consistent [te0mp1o2].</t>
  </si>
  <si>
    <t>['S4_0', 'TS1_o']</t>
  </si>
  <si>
    <t>The song in question lacks the defining characteristics of [G1E2N3R4E5] style. Additionally, the chosen [ti0me1 s2ig3na4tu5re6] for the song is unconventional, deviating from the ordinary [T1I2M3E4_5S6I7G8N9A0T1U2R3E4]. Despite not conforming to the typical characteristics of its genre and [ti0me1 s2ig3na4tu5re6], the song may still possess other unique qualities that make it interesting and enjoyable to listen to.</t>
  </si>
  <si>
    <t>The music's limited pitch range of [R1A2N3G4E5] [oc0ta1ve2s3] allows for a greater emphasis on the nuances of tone and phrasing, while its use of [[K01E12Y23]3 k4ey5] creates a rich and dynamic sonic palette. With a running time of [T1M213] seconds, this song captivates with its smooth and steady rhythm. [I1N2S3T4R5U6M7E8N9T0S1] are included in the music, contributing to its overall composition. The unconventional [[T01I12M23E34_45S56I67G78N89A90T01U12R23E34]4 t5im6e 7si8gn9at0ur1e2] employed in this song adds an intriguing element. As the song moves gently, it conveys a profound sense of [E1M2O3T4I5O6N7].</t>
  </si>
  <si>
    <t>This song employs a non-standard [ti0me1 s2ig3na4tu5re6], which sets it apart from more traditional musical pieces. Rather than conforming to a standard meter such as 4/4 or 3/4, the [ti0me1 s2ig3na4tu5re6] of this song may be 5/4, 7/8, or some other unconventional combination. This can create a sense of tension or unease in the listener, as the rhythmic structure is less predictable than what they might be accustomed to. However, it can also lend the song a unique and memorable quality, making it stand out from other music in its genre.</t>
  </si>
  <si>
    <t>['P4_1', 'K1_1', 'R3_1']</t>
  </si>
  <si>
    <t>This music offers a diverse and dynamic listening experience with a pitch range spanning [R1A2N3G4E5] [oc0ta1ve2s3]. The [[K01E12Y23]3 k4ey5] adds a unique flavor to the music, while the song's powerful and driving beat creates an energizing atmosphere. Together, these elements make for an exciting and captivating musical composition.</t>
  </si>
  <si>
    <t>['K1_1', 'R3_2', 'TS1_o']</t>
  </si>
  <si>
    <t>The [[K01E12Y23]3 k4ey5] used in this music gives it a special emotional quality, which is further enhanced by the beat that is neither too fast nor too slow. However, what sets this song apart from others is the [[T01I12M23E34_45S56I67G78N89A90T01U12R23E34]4 t5im6e 7si8gn9at0ur1e2] that is not ordinary, adding a unique and distinctive element to the overall sound and feel of the music. Together, these three musical components work in harmony to create a memorable listening experience for the audience.</t>
  </si>
  <si>
    <t>['TM1_1', 'R3_1', 'I1_1']</t>
  </si>
  <si>
    <t>This song has a running time of [T1M213] seconds and features an incredibly stimulating rhythm that's brought to life by the use of [I1N2S3T4R5U6M7E8N9T0S1]. The music is expertly crafted to create a unique sound that captivates listeners from start to finish. Whether you're a fan of upbeat melodies or intricate instrumentals, this song has something for everyone. With its perfect blend of rhythm and instrumentation, it's no wonder this track has become a favorite among music lovers of all genres.</t>
  </si>
  <si>
    <t>The [G1E2N3R4E5] song has a gentle [te0mp1o2] and a compact pitch range of [R1A2N3G4E5] [oc0ta1ve2s3], which contributes to a focused and impactful musical performance. Despite [I1N2S3T4R5U6M7E8N9T0S1] not being a part of the instrumentation in this song, its sound is still well-defined and effective in conveying its musical message.</t>
  </si>
  <si>
    <t>This music offers a diverse and dynamic listening experience with a pitch range spanning [R1A2N3G4E5] [oc0ta1ve2s3]. Its choice of [[K01E12Y23]3 k4ey5] creates a captivating and memorable experience. The track has a duration of [T1M213] seconds and features a balanced rhythm. The musical performance employs [I1N2S3T4R5U6M7E8N9T0S1], and the [ti0me1 s2ig3na4tu5re6] used in this song is unusual, [T1I2M3E4_5S6I7G8N9A0T1U2R3E4]. The song is played at a leisurely pace and is characterized by its [G1E2N3R4E5] sound. Overall, this composition provides an engaging and unique listening experience that showcases the talent and creativity of the musicians involved.</t>
  </si>
  <si>
    <t>The pitch range of [R1A2N3G4E5] [oc0ta1ve2s3] adds a distinctive character to the music, emphasizing its emotional depth, while the [[K01E12Y23]3 k4ey5] gives this music a special emotional quality. With a runtime of [T1M213] seconds, this song showcases a smooth and steady rhythm, utilizing [I1N2S3T4R5U6M7E8N9T0S1] in the musical performance. Its [ti0me1 s2ig3na4tu5re6] [T1I2M3E4_5S6I7G8N9A0T1U2R3E4] deviates from the norm, contributing to its unique nature. With a gentle beat and infused with [E1M2O3T4I5O6N7], the music evokes a profound emotional experience.</t>
  </si>
  <si>
    <t>The music in this song has a pitch range of [R1A2N3G4E5] [oc0ta1ve2s3] and features the powerful and memorable sound of the [[K01E12Y23]3 k4ey5]. With a runtime of [T1M213] seconds, the song's smooth and relaxing beat creates a soothing listening experience. Interestingly, the song intentionally omits the use of [I1N2S3T4R5U6M7E8N9T0S1] and utilizes a non-traditional [[T01I12M23E34_45S56I67G78N89A90T01U12R23E34]4 t5im6e 7si8gn9at0ur1e2]. Despite this unconventional choice, the song maintains a balanced beat throughout its [[N01U12M23_34B45A56R67S78]8 b9ar0s1]. The music effectively conveys [E1M2O3T4I5O6N7] and provides a unique and memorable listening experience.</t>
  </si>
  <si>
    <t>['T1_2', 'EM1_1', 'TM1_1']</t>
  </si>
  <si>
    <t>This song has a moderate [te0mp1o2] and radiates a strong [E1M2O3T4I5O6N7]. It lasts for [T1M213] seconds.</t>
  </si>
  <si>
    <t>['P4_1', 'K1_1', 'TM1_1', 'R3_0', 'I1_0', 'TS1_1', 'T1_2', 'S4_0']</t>
  </si>
  <si>
    <t>The cohesive and unified sound of the musical piece is achieved through the use of a specific pitch range spanning [R1A2N3G4E5] [oc0ta1ve2s3]. Adding a unique flavor to the music, the song is in the [ke0y1] of [K1E2Y3] and has a serene rhythm that lasts [T1M213] seconds. This particular composition does not feature any [I1N2S3T4R5U6M7E8N9T0S1] and is played at a moderate [te0mp1o2], following the [[T01I12M23E34_45S56I67G78N89A90T01U12R23E34]4 t5im6e 7si8gn9at0ur1e2]. Despite not adhering to the typical sound of [G1E2N3R4E5] style, the song creates a distinct and tranquil atmosphere.</t>
  </si>
  <si>
    <t>With a pitch range spanning [R1A2N3G4E5] [oc0ta1ve2s3], this music offers a diverse and dynamic listening experience, while the [[K01E12Y23]3 k4ey5] adds a unique flavor. The song lasts [T1M213] seconds and features an incredibly stimulating rhythm. The use of [I1N2S3T4R5U6M7E8N9T0S1] is vital to the music, and an unusual [[T01I12M23E34_45S56I67G78N89A90T01U12R23E34]4 t5im6e 7si8gn9at0ur1e2] is utilized. Additionally, the music maintains a gentle [te0mp1o2] and is characterized by [E1M2O3T4I5O6N7].</t>
  </si>
  <si>
    <t>The use of a specific pitch range of [R1A2N3G4E5] [oc0ta1ve2s3] creates a cohesive and unified sound throughout the musical piece, complemented by its use of [[K01E12Y23]3 k4ey5], which creates a rich and dynamic sonic palette. Running for [T1M213] seconds, the song maintains a consistent and moderate beat, featuring [I1N2S3T4R5U6M7E8N9T0S1] to deliver its musical expression. With a [ti0me1 s2ig3na4tu5re6 o7f 8[T91I02M13E24_35S46I57G68N79A80T91U02R13E24]3], the music carries a sluggish quality while being imbued with [E1M2O3T4I5O6N7], reflecting its emotional essence. Furthermore, the song's structure follows [[N01U12M23_34B45A56R67S78]8 b9ar0s1], adding to its overall composition.</t>
  </si>
  <si>
    <t>['P4_1', 'K1_1', 'TS1_o', 'I1_0', 'I4_1', 'T1_1', 'B1_1']</t>
  </si>
  <si>
    <t>The music's distinct character is accentuated by the [R1A2N3G4E5]-[oc0ta1ve2] pitch range, which adds emotional depth to the piece. The use of the [[K01E12Y23]3 k4ey5] creates a unique atmosphere, while the atypical [[T01I12M23E34_45S56I67G78N89A90T01U12R23E34]4 t5im6e 7si8gn9at0ur1e2] adds to its unconventional nature. Interestingly, the arrangement of this song omits the use of [I1N2S3T4R5U6M7E8N9T0S1], with [I1N2S3T4R5U6M7E8N9T0] serving as the primary instrument to create the melody. Despite its sluggish [te0mp1o2], the track still manages to hold the listener's attention for its duration of [[N01U12M23_34B45A56R67S78]8 b9ar0s1].</t>
  </si>
  <si>
    <t>The use of a specific pitch range of [R1A2N3G4E5] [oc0ta1ve2s3] creates a cohesive and unified sound throughout the musical piece, while the [[K01E12Y23]3 k4ey5] provides a powerful and memorable sound. With a duration of [T1M213] seconds, this song captivates with a calming and soothing beat. The music derives its sound from a variety of [I1N2S3T4R5U6M7E8N9T0S1]. Despite its atypical [[T01I12M23E34_45S56I67G78N89A90T01U12R23E34]4 t5im6e 7si8gn9at0ur1e2], the music maintains a quick [te0mp1o2], defined by its [E1M2O3T4I5O6N7]. Spanning [[N01U12M23_34B45A56R67S78]8 b9ar0s1], this composition leaves a lasting impression.</t>
  </si>
  <si>
    <t>The [ke0y1] adds a unique flavor to this music, and the track lasts for [T1M213] seconds.</t>
  </si>
  <si>
    <t>The music's use of [[K01E12Y23]3 k4ey5] creates a rich and dynamic sonic palette within the compact pitch range of [R1A2N3G4E5] [oc0ta1ve2s3], resulting in a focused and impactful musical performance.</t>
  </si>
  <si>
    <t>The compact pitch range of [R1A2N3G4E5] [oc0ta1ve2s3] results in a focused and impactful musical performance, while the [[K01E12Y23]3 k4ey5] gives this music a special emotional quality. With a length of [T1M213] seconds, the song captivates listeners with its electrifying rhythm. The inclusion of [I1N2S3T4R5U6M7E8N9T0S1] adds depth to the composition, which is set in [T1I2M3E4_5S6I7G8N9A0T1U2R3E4]. As the song moves gently, its [E1M2O3T4I5O6N7] nature resonates with the audience.</t>
  </si>
  <si>
    <t>['P4_1', 'K1_1', 'TM1_1', 'R3_1', 'I1_1', 'TS1_1', 'T1_1', 'S4_0', 'B1_1']</t>
  </si>
  <si>
    <t>The pitch range of [R1A2N3G4E5] [oc0ta1ve2s3] adds a distinctive character to the music, emphasizing its emotional depth. This music's use of [[K01E12Y23]3 k4ey5] creates a distinct atmosphere, while the track runs for [T1M213] seconds. With a very powerful and driving beat, the song is enriched by [I1N2S3T4R5U6M7E8N9T0S1]. It features a [T1I2M3E4_5S6I7G8N9A0T1U2R3E4] meter and is performed at a leisurely pace. Breaking away from the typical patterns of [G1E2N3R4E5] genre, the music comprises a total of [[N01U12M23_34B45A56R67S78]8 b9ar0s1].</t>
  </si>
  <si>
    <t>['P4_1', 'K1_1', 'TM1_1', 'R3_2', 'I1_0', 'TS1_1', 'S4_1', 'S2_0']</t>
  </si>
  <si>
    <t>This music's pitch range of [R1A2N3G4E5] [oc0ta1ve2s3] offers a unique and memorable listening experience, while its use of [[K01E12Y23]3 k4ey5] conveys a unique and resonant sound. Running for [T1M213] seconds, the track exhibits a calm and moderate rhythm, devoid of any [I1N2S3T4R5U6M7E8N9T0S1]. Following a [T1I2M3E4_5S6I7G8N9A0T1U2R3E4] meter, the song is a classic representation of [G1E2N3R4E5] music, but it does not embody [A1R2T3I4S5T6]'s typical features.</t>
  </si>
  <si>
    <t>['P4_1', 'K1_1', 'TM1_1', 'R3_1', 'I1_1', 'TS1_o', 'T1_0', 'S4_0']</t>
  </si>
  <si>
    <t>The music's limited pitch range of [R1A2N3G4E5] [oc0ta1ve2s3] allows for a greater emphasis on the nuances of tone and phrasing, while its use of [[K01E12Y23]3 k4ey5] creates a distinct atmosphere. This song has a running time of [T1M213] seconds, and features a forceful beat that benefits from the inclusion of [I1N2S3T4R5U6M7E8N9T0S1]. Its atypical [[T01I12M23E34_45S56I67G78N89A90T01U12R23E34]4 t5im6e 7si8gn9at0ur1e2] and fast rhythm further distinguish it from the traditions of the classic [G1E2N3R4E5] style. Despite these differences, the song's unique qualities make it a compelling listen for anyone seeking something new and exciting.</t>
  </si>
  <si>
    <t>The music, with its pitch range within [R1A2N3G4E5] [oc0ta1ve2s3], is enhanced by the unique flavor that the [[K01E12Y23]3 k4ey5] adds. With a running time of [T1M213] seconds, the song showcases a rhythm that is easy on the ears. The [I1N2S3T4R5U6M7E8N9T0S1] play an important role in creating the music's overall sound. While the [ti0me1 s2ig3na4tu5re6] employed in this song is not typical, it adds an intriguing element. Set to a moderate [te0mp1o2], this music is filled with [E1M2O3T4I5O6N7].</t>
  </si>
  <si>
    <t>['TM1_1', 'R3_0', 'I1_1']</t>
  </si>
  <si>
    <t>This song has a runtime of [T1M213] seconds and features a gentle and easy rhythm that is characterized by the vital use of [I1N2S3T4R5U6M7E8N9T0S1]. The instrumentation is integral to the overall sound of the music and plays a significant role in creating the mood and atmosphere of the piece. Without the careful use of these instruments, the song would lack its signature sound and the emotional impact that it creates in the listener. Whether it's the soft strumming of a guitar or the gentle tapping of a drum, each instrument contributes to the song's unique character and brings a sense of depth and richness to the music.</t>
  </si>
  <si>
    <t>['K1_1', 'R3_0']</t>
  </si>
  <si>
    <t>The use of the [[K01E12Y23]3 k4ey5] in this music creates a distinct atmosphere, while the rhythm of the song is very gentle and relaxing. Together, these musical elements contribute to the overall mood and feel of the piece, creating a calming and soothing experience for the listener.</t>
  </si>
  <si>
    <t>The music project evokes strong emotions through its composition. The song progresses over a specific number of bars, creating a structured and intentional rhythm. In an intentional creative decision, certain instruments have been deliberately excluded from the song. Together, these elements come together to create a powerful musical experience that is both intentional and emotionally evocative.</t>
  </si>
  <si>
    <t>['T1_1', 'K1_1', 'EM1_1', 'I1_0']</t>
  </si>
  <si>
    <t>The slow rhythm of the song, combined with its use of the [[K01E12Y23]3 k4ey5], creates a unique and resonant sound. This music is [E1M2O3T4I5O6N7] in nature, and it does not incorporate [I1N2S3T4R5U6M7E8N9T0S1] into its instrumentation.</t>
  </si>
  <si>
    <t>['P4_1', 'TS1_1', 'I1_1', 'T1_1', 'EM1_1']</t>
  </si>
  <si>
    <t>The music has a distinctive character, emphasizing its emotional depth, due to its pitch range of [R1A2N3G4E5] [oc0ta1ve2s3]. It follows a [T1I2M3E4_5S6I7G8N9A0T1U2R3E4] meter and employs [I1N2S3T4R5U6M7E8N9T0S1] in the performance. The song moves gently and is characterized by [E1M2O3T4I5O6N7] in nature. Overall, the combination of pitch range, meter, instrumentation, and emotional expression creates a unique and captivating musical experience.</t>
  </si>
  <si>
    <t>The use of the [[K01E12Y23]3 k4ey5] in this music creates a rich and dynamic sonic palette that is further enhanced by the highly vigorous rhythm in the song. Together, these elements contribute to an energetic and engaging musical experience that captivates listeners and showcases the artistic talent of the composer and performers involved. Whether enjoyed live or through a recording, this music is sure to leave a lasting impression on anyone who experiences it.</t>
  </si>
  <si>
    <t>['S4_0', 'TS1_1']</t>
  </si>
  <si>
    <t>The song does not have the defining characteristics of [G1E2N3R4E5] style, but the music follows a [T1I2M3E4_5S6I7G8N9A0T1U2R3E4] meter. Despite its adherence to the specific meter, it lacks the distinctive elements that would categorize it as [G1E2N3R4E5].</t>
  </si>
  <si>
    <t>The use of a specific pitch range of [R1A2N3G4E5] [oc0ta1ve2s3] creates a cohesive and unified sound throughout the musical piece, while the [[K01E12Y23]3 k4ey5] gives this music a special emotional quality. The song plays for [T1M213] seconds and features a very powerful and driving beat. [I1N2S3T4R5U6M7E8N9T0S1] are not a part of the instrumentation in this song, which is characterized by a slow-paced [te0mp1o2]. Additionally, [T1I2M3E4_5S6I7G8N9A0T1U2R3E4] is the [ti0me1 s2ig3na4tu5re6] of the music, and the composition is steeped in the traditions of [G1E2N3R4E5] style.</t>
  </si>
  <si>
    <t>The [G1E2N3R4E5] song is a prime example of a fast-paced track that emphasizes tone and phrasing nuances through its limited pitch range of [R1A2N3G4E5] [oc0ta1ve2s3]. The music's distinct atmosphere is created by the use of the [[K01E12Y23]3 k4ey5], while its duration spans [T1M213] seconds and its [te0mp1o2] falls within the middle range. To fully capture the essence of the song, [I1N2S3T4R5U6M7E8N9T0S1] should be included in the composition, and the meter of the music is set in [T1I2M3E4_5S6I7G8N9A0T1U2R3E4]. Overall, the song showcases how effective limitations can be in emphasizing the finer details of a musical piece, creating a unique atmosphere that immerses the listener in its sound.</t>
  </si>
  <si>
    <t>The music in question spans approximately [[N01U12M23_34B45A56R67S78]8 b9ar0s1] and the use of [I1N2S3T4R5U6M7E8N9T0S1] is crucial to its overall sound. Without these instruments, the song would likely lose its unique character and impact. Thus, it is safe to say that the inclusion of [I1N2S3T4R5U6M7E8N9T0S1] is vital to the music's composition and successful execution. The way the instruments are utilized within the [[N01U12M23_34B45A56R67S78]8 b9ar0s1] is also likely to play a significant role in the song's emotional impact and ability to resonate with listeners.</t>
  </si>
  <si>
    <t>The music, which has a limited pitch range of [R1A2N3G4E5] [oc0ta1ve2s3], allows for a greater emphasis on the nuances of tone and phrasing. The [ti0me1 s2ig3na4tu5re6] of the music is [T1I2M3E4_5S6I7G8N9A0T1U2R3E4]. With this [ti0me1 s2ig3na4tu5re6] and the constrained pitch range, the music can focus on subtle variations in tone and phrasing to convey its emotional depth. By prioritizing these nuances over technical complexity, the music creates a unique and expressive listening experience.</t>
  </si>
  <si>
    <t>This song plays for TM1 seconds and its [ti0me1 s2ig3na4tu5re6] is not standard. Despite not following a typical [ti0me1 s2ig3na4tu5re6], the song still manages to captivate listeners with its unique rhythm and melody. The unusual [ti0me1 s2ig3na4tu5re6] adds an element of intrigue and unpredictability to the music, making it stand out from more conventional songs. Whether intentional or not, the deviation from standard [ti0me1 s2ig3na4tu5re6]s is just one of the many ways in which this song showcases the creativity and artistry of its creators.</t>
  </si>
  <si>
    <t>The musical piece is a unique and resonant composition that showcases a pitch range within [R1A2N3G4E5] [oc0ta1ve2s3] and uses the [[K01E12Y23]3 k4ey5]. This track is [T1M213] seconds in length and progresses over [[N01U12M23_34B45A56R67S78]8 b9ar0s1] with a [ti0me1 s2ig3na4tu5re6 o7f 8[T91I02M13E24_35S46I57G68N79A80T91U02R13E24]3]. The rhythm in this song is highly vigorous and fast, but interestingly, it doesn't feature any [I1N2S3T4R5U6M7E8N9T0S1]. The music is characterized by [E1M2O3T4I5O6N7], which adds depth to the overall composition.</t>
  </si>
  <si>
    <t>['P4_1', 'K1_1', 'B1_1']</t>
  </si>
  <si>
    <t>The music's limited pitch range of [R1A2N3G4E5] [oc0ta1ve2s3] provides an opportunity to emphasize the nuances of tone and phrasing, while the [[K01E12Y23]3 k4ey5] lends a distinctive emotional quality to the composition. Additionally, the song spans approximately [[N01U12M23_34B45A56R67S78]8 b9ar0s1], providing ample room for development and variation within its musical structure. Together, these elements contribute to the overall character and impact of the music.</t>
  </si>
  <si>
    <t>The use of a specific pitch range of [R1A2N3G4E5] [oc0ta1ve2s3] creates a cohesive and unified sound throughout the musical piece, while the music's use of [[K01E12Y23]3 k4ey5] creates a distinct atmosphere. With a duration of [T1M213] seconds, the track captivates listeners with an invigorating rhythm. Its arrangement intentionally omits the use of [I1N2S3T4R5U6M7E8N9T0S1], and it follows the [[T01I12M23E34_45S56I67G78N89A90T01U12R23E34]4 t5im6e 7si8gn9at0ur1e2]. Despite being characterized as sluggish, the music evokes [E1M2O3T4I5O6N7].</t>
  </si>
  <si>
    <t>['P4_1', 'K1_1', 'R3_0']</t>
  </si>
  <si>
    <t>The music's compact pitch range, spanning [R1A2N3G4E5] [oc0ta1ve2s3], contributes to a focused and impactful musical performance. Furthermore, the use of the [[K01E12Y23]3 k4ey5] creates a distinct atmosphere, adding to the overall effect. Additionally, the rhythm in this song is very easy on the ears, further enhancing the listening experience. All of these elements come together to create a cohesive and enjoyable musical piece.</t>
  </si>
  <si>
    <t>['P4_1', 'TM1_1', 'R3_0', 'TS1_1']</t>
  </si>
  <si>
    <t>The pitch range of [R1A2N3G4E5] [oc0ta1ve2s3] contributes to the distinctive character of the music and emphasizes its emotional depth. The running time of the song is [T1M213] seconds, while the rhythm is very gentle and relaxing. The meter of the music is [T1I2M3E4_5S6I7G8N9A0T1U2R3E4]. Overall, the combination of these elements creates a unique and emotionally engaging musical experience.</t>
  </si>
  <si>
    <t>['P4_1', 'K1_1', 'TM1_1', 'R3_2', 'TS1_o']</t>
  </si>
  <si>
    <t>The music's limited pitch range of [R1A2N3G4E5] [oc0ta1ve2s3] allows for a greater emphasis on the nuances of tone and phrasing, while the [[K01E12Y23]3 k4ey5] adds a unique flavor to this music. The song, [T1M213] seconds in length, features a moderate beat and an atypical [ti0me1 s2ig3na4tu5re6].</t>
  </si>
  <si>
    <t>['P4_1', 'K1_1', 'TM1_1', 'R3_0', 'I1_1', 'TS1_1', 'T1_2', 'S4_0', 'S2_1', 'B1_1']</t>
  </si>
  <si>
    <t>The pitch range of [R1A2N3G4E5] [oc0ta1ve2s3] adds a distinctive character to the music, emphasizing its emotional depth, while the use of [[K01E12Y23]3 k4ey5] conveys a unique and resonant sound. With a runtime of [T1M213] seconds, the rhythm in this song is very easy on the ears, complemented by the [I1N2S3T4R5U6M7E8N9T0S1] that enhance the musical composition. The meter of the music is [T1I2M3E4_5S6I7G8N9A0T1U2R3E4], and it is performed at a moderate speed. This music defies the typical characteristics of the [G1E2N3R4E5] genre and instead pays homage to [A1R2T3I4S5T6], spanning [[N01U12M23_34B45A56R67S78]8 b9ar0s1] throughout the song.</t>
  </si>
  <si>
    <t>The choice of [[K01E12Y23]3 k4ey5] in this [T1M213]-second-long song creates a captivating and memorable experience for the listener. The [ke0y1] selection plays a significant role in setting the overall mood and emotional tone of the music. By using a particular [ke0y1], the composer can evoke different feelings and sensations in the listener, ranging from excitement and joy to sadness and melancholy. Therefore, the careful consideration of the [ke0y1] choice is essential in creating a powerful musical experience that resonates with the audience.</t>
  </si>
  <si>
    <t>['P4_1', 'TM1_1', 'I1_0', 'T1_1', 'EM1_1']</t>
  </si>
  <si>
    <t>The music in this song conveys a distinct emotional depth, emphasized by the pitch range of [R1A2N3G4E5] [oc0ta1ve2s3]. The slow rhythm and deliberate exclusion of [I1N2S3T4R5U6M7E8N9T0S1] contribute to its unique character. The song plays for [T1M213] seconds, allowing for a full expression of the conveyed emotion. Overall, the combination of these elements results in a powerful and impactful musical experience.</t>
  </si>
  <si>
    <t>It has a calming effect on me. The soothing melody makes me feel relaxed and at peace. The slow [te0mp1o2] and gentle instrumentation contribute to the tranquil atmosphere of the music. Overall, listening to this song is a wonderful way to unwind and find a moment of serenity amidst the busyness of daily life.</t>
  </si>
  <si>
    <t>['T1_1', 'I1_1']</t>
  </si>
  <si>
    <t>The low-[te0mp1o2] music is brought to life through the use of [I1N2S3T4R5U6M7E8N9T0S1].</t>
  </si>
  <si>
    <t>['P4_1', 'K1_1', 'TM1_1', 'I1_1', 'T1_0']</t>
  </si>
  <si>
    <t>The compact pitch range of [R1A2N3G4E5] [oc0ta1ve2s3] results in a focused and impactful musical performance, while the [[K01E12Y23]3 k4ey5] adds a unique flavor to this music. The track lasts for [T1M213] seconds, during which [I1N2S3T4R5U6M7E8N9T0S1] play an important role, contributing to the song's quick beat.</t>
  </si>
  <si>
    <t>['P4_1', 'K1_1', 'TM1_1', 'TS1_o', 'I1_1', 'B1_1']</t>
  </si>
  <si>
    <t>This music offers a diverse and dynamic listening experience with a pitch range spanning [R1A2N3G4E5] [oc0ta1ve2s3]. Its captivating and memorable experience is due to the choice of [[K01E12Y23]3 k4ey5]. The song's running time is [T1M213] seconds, and its [ti0me1 s2ig3na4tu5re6] is not typical, featuring [T1I2M3E4_5S6I7G8N9A0T1U2R3E4]. The musical performance employs [I1N2S3T4R5U6M7E8N9T0S1], and there are [[N01U12M23_34B45A56R67S78]8 b9ar0s1] to count in this song.</t>
  </si>
  <si>
    <t>['P4_1', 'K1_1', 'TM1_1', 'R3_2', 'I1_0', 'TS1_o', 'T1_0', 'S4_1', 'B1_1']</t>
  </si>
  <si>
    <t>The music's limited pitch range of [R1A2N3G4E5] [oc0ta1ve2s3] allows for a greater emphasis on the nuances of tone and phrasing, while the [[K01E12Y23]3 k4ey5] adds a unique flavor to this music. With a length of [T1M213] seconds, the [te0mp1o2] of this song is moderate, and [I1N2S3T4R5U6M7E8N9T0S1] are not a part of the instrumentation. The [ti0me1 s2ig3na4tu5re6] used in this song is unusual, [T1I2M3E4_5S6I7G8N9A0T1U2R3E4], as the song moves quickly, showcasing a true representation of the [G1E2N3R4E5] genre. Throughout the song, listeners can enjoy [[N01U12M23_34B45A56R67S78]8 b9ar0s1].</t>
  </si>
  <si>
    <t>['P4_1', 'K1_1', 'TM1_1', 'R3_0', 'I1_0', 'TS1_1', 'T1_0', 'S4_0']</t>
  </si>
  <si>
    <t>The compact pitch range of [R1A2N3G4E5] [oc0ta1ve2s3] results in a focused and impactful musical performance, enhanced by the [[K01E12Y23]3 k4ey5] which provides a powerful and memorable sound. Clocking in at [T1M213] seconds, this song captivates with its gentle and relaxing rhythm. Deliberately excluding [I1N2S3T4R5U6M7E8N9T0S1], the music unfolds within [T1I2M3E4_5S6I7G8N9A0T1U2R3E4] and maintains a quick [te0mp1o2]. Breaking away from the traditions of the classic [G1E2N3R4E5] style, the song carves its own unique path.</t>
  </si>
  <si>
    <t>This music's pitch range is within [R1A2N3G4E5] [oc0ta1ve2s3], and its use of the [[K01E12Y23]3 k4ey5] creates a distinct atmosphere. The track has a duration of [T1M213] seconds, with a very rapid [te0mp1o2]. In this song, you won't hear any [I1N2S3T4R5U6M7E8N9T0S1], and the [ti0me1 s2ig3na4tu5re6] is not standard, set to [T1I2M3E4_5S6I7G8N9A0T1U2R3E4]. Despite the unconventional elements, the song's pace is moderate, and the music is imbued with [E1M2O3T4I5O6N7].</t>
  </si>
  <si>
    <t>The choice of [[K01E12Y23]3 k4ey5] in this music creates a captivating and memorable experience for the listener. Additionally, the track has a duration of [T1M213] seconds, further enhancing the impact of the musical composition. The combination of the carefully selected [ke0y1] and the length of the track work together to create a unique and powerful listening experience. Whether enjoyed on its own or as part of a larger musical production, this track is sure to leave a lasting impression on its audience.</t>
  </si>
  <si>
    <t>['T1_2', 'R3_2']</t>
  </si>
  <si>
    <t>This song is played at a moderate rate with a rhythm that is not too fast or too slow.</t>
  </si>
  <si>
    <t>['T1_0', 'B1_1', 'R3_1']</t>
  </si>
  <si>
    <t>This song has a brisk [te0mp1o2] and progresses through [[N01U12M23_34B45A56R67S78]8 b9ar0s1], with the [te0mp1o2] remaining intense throughout.</t>
  </si>
  <si>
    <t>['P4_1', 'K1_1', 'TM1_1', 'R3_0', 'I1_1', 'TS1_1', 'T1_0', 'EM1_1']</t>
  </si>
  <si>
    <t>The compact pitch range of [R1A2N3G4E5] [oc0ta1ve2s3] results in a focused and impactful musical performance, enhanced by the unique flavor added by the [[K01E12Y23]3 k4ey5]. Lasting for [T1M213] seconds, this song captivates with its tranquil and peaceful rhythm. The vital use of [I1N2S3T4R5U6M7E8N9T0S1] further enhances the music, which is in [T1I2M3E4_5S6I7G8N9A0T1U2R3E4] and played at a swift pace, ultimately characterized by [E1M2O3T4I5O6N7].</t>
  </si>
  <si>
    <t>['I4_1', 'P4_1', 'T1_2', 'TM1_1']</t>
  </si>
  <si>
    <t>The melody track in this musical piece primarily relies on the use of [I1N2S3T4R5U6M7E8N9T0]. This is achieved through the use of a specific pitch range of [R1A2N3G4E5] [oc0ta1ve2s3], which creates a cohesive and unified sound. The rhythm of the song is moderate and adds to the overall feel of the track. The length of the track is [T1M213] seconds, providing enough time for the melody to develop and showcase the instrumental prowess of the performer.</t>
  </si>
  <si>
    <t>This music's pitch range of [R1A2N3G4E5] [oc0ta1ve2s3] offers a unique and memorable listening experience, while the [[K01E12Y23]3 k4ey5] provides a powerful and memorable sound. With a length of [T1M213] seconds, the track showcases a soft and smooth [te0mp1o2], without featuring [I1N2S3T4R5U6M7E8N9T0S1]. It carries a [ti0me1 s2ig3na4tu5re6 o7f 8[T91I02M13E24_35S46I57G68N79A80T91U02R13E24]3] and is performed at a rapid pace, making it a perfect example of the captivating [G1E2N3R4E5] sound.</t>
  </si>
  <si>
    <t>['P4_1', 'R3_2', 'S4_0']</t>
  </si>
  <si>
    <t>The specific pitch range of [R1A2N3G4E5] [oc0ta1ve2s3] used in this musical piece creates a cohesive and unified sound that permeates throughout. The song maintains a consistent and moderate beat, adding to its overall sense of coherence. However, despite these features, the composition does not adhere to the usual musical conventions of [G1E2N3R4E5] style. As a result, it presents a unique and distinctive sound that sets it apart from other pieces in the genre.</t>
  </si>
  <si>
    <t>['T1_1', 'EM1_1', 'TM1_1']</t>
  </si>
  <si>
    <t>The music being played at a low [te0mp1o2] is defined by a strong emotional quality. Lasting for a duration of [T1M213] seconds, the song evokes a powerful and distinct feeling through its deliberate pace.</t>
  </si>
  <si>
    <t>The use of the [[K01E12Y23]3 k4ey5] in this music creates a rich and dynamic sonic palette that captures the listener's attention. However, the [ti0me1 s2ig3na4tu5re6] of the song is not regular, adding to its complexity and intrigue. The unconventional [ti0me1 s2ig3na4tu5re6] adds a unique quality to the music, challenging the listener's expectations and inviting them to immerse themselves in the sonic landscape. Overall, the combination of the unusual [ti0me1 s2ig3na4tu5re6] and the expressive use of the [[K01E12Y23]3 k4ey5] results in a captivating and memorable musical experience.</t>
  </si>
  <si>
    <t>['T1_1', 'TS1_1']</t>
  </si>
  <si>
    <t>The song has a slow-paced feel to it and the music follows a specific [ti0me1 s2ig3na4tu5re6] meter.</t>
  </si>
  <si>
    <t>['I4_0', 'TM1_1', 'I1_0']</t>
  </si>
  <si>
    <t>The melody track, which is [T1M213] seconds in length, does not revolve around the sound of [I1N2S3T4R5U6M7E8N9T0]. In fact, this song has deliberately chosen not to include [I1N2S3T4R5U6M7E8N9T0S1] in its arrangement.</t>
  </si>
  <si>
    <t>This music's pitch range of [R1A2N3G4E5] [oc0ta1ve2s3] offers a unique and memorable listening experience, while the [[K01E12Y23]3 k4ey5] gives it a special emotional quality. The song lasts [T1M213] seconds and features a very powerful and driving beat. Enriched by [I1N2S3T4R5U6M7E8N9T0S1], the music is characterized by a [ti0me1 s2ig3na4tu5re6 o7f 8[T91I02M13E24_35S46I57G68N79A80T91U02R13E24]3] and a gentle [te0mp1o2]. Despite these elements, it is not evocative of the classic [G1E2N3R4E5] sound.</t>
  </si>
  <si>
    <t>['P4_1', 'S4_0', 'R3_0', 'I1_1']</t>
  </si>
  <si>
    <t>The song with a compact pitch range of [R1A2N3G4E5] [oc0ta1ve2s3] deviates from the typical [G1E2N3R4E5] sound and results in a focused and impactful musical performance. Despite its departure from the norm, the beat in this song is very gentle and calming, making for a truly unique listening experience. To fully capture the essence of the piece, [I1N2S3T4R5U6M7E8N9T0S1] should be included in the music, allowing for a full and rich sound.</t>
  </si>
  <si>
    <t>['P4_1', 'T1_1', 'EM1_1', 'TM1_1']</t>
  </si>
  <si>
    <t>In this musical piece, the use of a specific pitch range of [R1A2N3G4E5] [oc0ta1ve2s3] creates a cohesive and unified sound that is maintained throughout the duration of the song, which lasts [T1M213] seconds. The gentle pace at which the song is played further reinforces this sense of cohesion. The music itself is characterized by [E1M2O3T4I5O6N7], which is conveyed through the combination of the chosen pitch range and [te0mp1o2]. Overall, the result is a carefully crafted and emotive musical composition that is marked by its consistent and deliberate use of pitch and rhythm.</t>
  </si>
  <si>
    <t>The use of the [[K01E12Y23]3 k4ey5] in this music is noteworthy for the unique atmosphere it creates.</t>
  </si>
  <si>
    <t>The music is a prime example of [G1E2N3R4E5] style. This particular genre is characterized by specific musical elements, such as instrumentation, rhythms, and melodies. Many musicians have contributed to the development and evolution of this genre, which has become increasingly popular over the years. Fans of this music appreciate its unique sound and often attend concerts and festivals to experience it live. The genre has also influenced other styles of music and has become an important part of the music industry.</t>
  </si>
  <si>
    <t>['P4_1', 'K1_1', 'TM1_1', 'R3_1', 'I1_0', 'B1_1']</t>
  </si>
  <si>
    <t>With a pitch range spanning [R1A2N3G4E5] [oc0ta1ve2s3], this music offers a diverse and dynamic listening experience composed in the [[K01E12Y23]3 k4ey5]. The running time of the song is [T1M213] seconds, featuring a pronounced rhythm and excluding any [I1N2S3T4R5U6M7E8N9T0S1]. The composition consists of [[N01U12M23_34B45A56R67S78]8 b9ar0s1].</t>
  </si>
  <si>
    <t>The music features a [T1I2M3E4_5S6I7G8N9A0T1U2R3E4] meter. This means that the rhythm of the music is organized around a specific pattern of strong and weak beats. The [ti0me1 s2ig3na4tu5re6] indicates the number of beats in each measure and which note value receives one beat. For example, a common [ti0me1 s2ig3na4tu5re6] is 4/4, which means there are four beats per measure, and the quarter note receives one beat. Other common [ti0me1 s2ig3na4tu5re6]s include 3/4, which has three beats per measure, and 6/8, which has six beats per measure, with the eighth note receiving one beat. Understanding the [ti0me1 s2ig3na4tu5re6] is important for musicians when learning and performing music, as it helps to establish the underlying rhythmic structure.</t>
  </si>
  <si>
    <t>The term "[ti0me1 s2ig3na4tu5re6]" refers to the meter of the music. In music notation, it appears as a fraction-like symbol at the beginning of a piece of sheet music, indicating the number of beats in each measure and the type of note that receives one beat. The [ti0me1 s2ig3na4tu5re6] is a crucial aspect of musical composition and performance, as it helps musicians stay in sync with one another and create a cohesive and rhythmic sound. It is also an essential tool for music analysis, allowing listeners to understand and appreciate the underlying structure and rhythm of a piece.</t>
  </si>
  <si>
    <t>['K1_1', 'TM1_1', 'S4_1']</t>
  </si>
  <si>
    <t>The music in question exemplifies the [G1E2N3R4E5] genre and creates a distinct atmosphere through its use of the [[K01E12Y23]3 k4ey5]. With a running time of [T1M213] seconds, this music offers a quintessential experience of the genre, showcasing the stylistic elements that make it unique and captivating. Whether you're a fan of this particular genre or simply enjoy music that immerses you in a certain mood or vibe, this song is a must-listen for anyone looking to explore the diverse world of music.</t>
  </si>
  <si>
    <t>['K1_1', 'B1_1', 'I1_1']</t>
  </si>
  <si>
    <t>The music's use of [[K01E12Y23]3 k4ey5] creates a rich and dynamic sonic palette, which is further enriched by [I1N2S3T4R5U6M7E8N9T0S1]. This musical piece consists of [[N01U12M23_34B45A56R67S78]8 b9ar0s1], allowing for an ample amount of musical development and progression.</t>
  </si>
  <si>
    <t>The compact pitch range of [R1A2N3G4E5] [oc0ta1ve2s3] results in a focused and impactful musical performance, complemented by the music's use of [[K01E12Y23]3 k4ey5], which creates a rich and dynamic sonic palette. With a running time of [T1M213] seconds, this song captivates with its forceful beat, where [I1N2S3T4R5U6M7E8N9T0S1] play an important role in shaping the overall sound. Breaking away from convention, the [ti0me1 s2ig3na4tu5re6] [T1I2M3E4_5S6I7G8N9A0T1U2R3E4] adds a unique touch to the composition. With its quick [te0mp1o2], this music conveys [E1M2O3T4I5O6N7], leaving a lasting impression on listeners.</t>
  </si>
  <si>
    <t>['P4_1', 'K1_1', 'TM1_1', 'R3_0', 'I1_0', 'TS1_o', 'T1_2', 'S4_0', 'B1_1']</t>
  </si>
  <si>
    <t>This captivating and memorable music, devoid of instruments, is played at a moderate pace with a soft and smooth [te0mp1o2]. Its pitch range is within [R1A2N3G4E5] [oc0ta1ve2s3], and it is composed in the [ke0y1] of [K1E2Y3]. The song's [ti0me1 s2ig3na4tu5re6], [T1I2M3E4_5S6I7G8N9A0T1U2R3E4], is out of the norm, challenging the usual musical conventions of [G1E2N3R4E5] style. With a playtime of [T1M213] seconds and a duration of [[N01U12M23_34B45A56R67S78]8 b9ar0s1], this song offers a unique and intriguing experience.</t>
  </si>
  <si>
    <t>['P4_1', 'R3_1', 'TS1_o', 'T1_2', 'S4_0', 'B1_1']</t>
  </si>
  <si>
    <t>The compact pitch range of [R1A2N3G4E5] [oc0ta1ve2s3] results in a focused and impactful musical performance, accompanied by a forceful beat and an unconventional [ti0me1 s2ig3na4tu5re6 o7f 8[T91I02M13E24_35S46I57G68N79A80T91U02R13E24]3]. Moving at a moderate speed, this song's distinct style deviates from the easily recognizable norms of [G1E2N3R4E5]. Comprising [[N01U12M23_34B45A56R67S78]8 b9ar0s1], the music captivates listeners with its unique composition.</t>
  </si>
  <si>
    <t>['T1_1', 'I4_1', 'K1_1', 'I1_0']</t>
  </si>
  <si>
    <t>This music is played at a low [te0mp1o2], and the signature sound of its melody track is created by [I1N2S3T4R5U6M7E8N9T0]. It conveys a unique and resonant sound with its use of [[K01E12Y23]3 k4ey5]. However, this song deliberately excludes certain instruments to create a specific atmosphere or mood.</t>
  </si>
  <si>
    <t>['P4_1', 'R3_0', 'TS1_o', 'I1_1', 'T1_1', 'EM1_1', 'B1_1']</t>
  </si>
  <si>
    <t>With a pitch range spanning [R1A2N3G4E5] [oc0ta1ve2s3], this music offers a diverse and dynamic listening experience. The rhythm in this song is very relaxing and tranquil, with a [ti0me1 s2ig3na4tu5re6] chosen that is not common [T1I2M3E4_5S6I7G8N9A0T1U2R3E4]. The music should feature [I1N2S3T4R5U6M7E8N9T0S1] and is played at a relaxed pace, filled with [E1M2O3T4I5O6N7]. It covers [[N01U12M23_34B45A56R67S78]8 b9ar0s1], providing a captivating and immersive musical journey.</t>
  </si>
  <si>
    <t>The song's running time is measured in seconds.</t>
  </si>
  <si>
    <t>['K1_1', 'TM1_1', 'TS1_o', 'I1_0', 'T1_2']</t>
  </si>
  <si>
    <t>The [ke0y1] chosen for this song gives it a special emotional quality, while its duration lasts [T1M213] seconds. The [ti0me1 s2ig3na4tu5re6] selected for this piece is not commonly used, and it is devoid of instruments. Despite lacking instrumental accompaniment, this music maintains a moderate [te0mp1o2].</t>
  </si>
  <si>
    <t>The song I'm describing has some unique features. Firstly, the [ti0me1 s2ig3na4tu5re6] chosen for this piece is non-standard. Secondly, its pitch range is within [R1A2N3G4E5] [oc0ta1ve2s3]. Finally, this song is distinct in that it is completely devoid of any accompanying instruments. Altogether, these qualities contribute to the distinctiveness and individuality of this particular piece of music.</t>
  </si>
  <si>
    <t>With a pitch range spanning [R1A2N3G4E5] [oc0ta1ve2s3], this music offers a diverse and dynamic listening experience. Its use of [[K01E12Y23]3 k4ey5] creates a distinct atmosphere, while the running time of the song is [T1M213] seconds, allowing for an immersive journey. The serene rhythm of the song complements the inclusion of [I1N2S3T4R5U6M7E8N9T0S1], enhancing its tranquil ambiance. Set in [T1I2M3E4_5S6I7G8N9A0T1U2R3E4] and with a moderate [te0mp1o2], this song is rooted in the conventions of [G1E2N3R4E5] music, providing a captivating and harmonious composition.</t>
  </si>
  <si>
    <t>['TM1_1', 'R3_0', 'TS1_o', 'T1_2', 'EM1_1']</t>
  </si>
  <si>
    <t>This song has a duration of [T1M213] seconds and a gentle rhythm, with a [ti0me1 s2ig3na4tu5re6] that is not commonly used. It has a medium [te0mp1o2] and is characterized by [E1M2O3T4I5O6N7].</t>
  </si>
  <si>
    <t>['P4_1', 'K1_1', 'R3_1', 'TS1_1', 'T1_0', 'S4_1']</t>
  </si>
  <si>
    <t>With a pitch range spanning [R1A2N3G4E5] [oc0ta1ve2s3], this music offers a diverse and dynamic listening experience, complemented by its use of [[K01E12Y23]3 k4ey5], which creates a rich and dynamic sonic palette. The rhythm in this song is very dynamic, accompanied by a meter of [T1I2M3E4_5S6I7G8N9A0T1U2R3E4], contributing to its fast-paced nature. As a prime representation of the [G1E2N3R4E5] style, this music captivates listeners with its range, tonal variation, and energetic performance.</t>
  </si>
  <si>
    <t>['P4_1', 'TM1_1', 'R3_0', 'TS1_o', 'S2_0', 'B1_1']</t>
  </si>
  <si>
    <t>With a pitch range spanning [R1A2N3G4E5] [oc0ta1ve2s3], this music offers a diverse and dynamic listening experience, running for [T1M213] seconds. The rhythm in this song is very easy-going, accompanied by a chosen [ti0me1 s2ig3na4tu5re6] that is not ordinary, [T1I2M3E4_5S6I7G8N9A0T1U2R3E4]. The song's sound is not reflective of [A1R2T3I4S5T6]'s typical style, yet it captivates with its unique composition. This song is divided into [[N01U12M23_34B45A56R67S78]8 b9ar0s1], showcasing its well-structured arrangement.</t>
  </si>
  <si>
    <t>['P4_1', 'K1_1', 'TM1_1', 'R3_1', 'I1_1', 'T1_2', 'S4_0', 'S2_1']</t>
  </si>
  <si>
    <t>This music offers a diverse and dynamic listening experience with a pitch range spanning [R1A2N3G4E5] [oc0ta1ve2s3]. It conveys a unique and resonant sound through its use of [[K01E12Y23]3 k4ey5], and it honors [A1R2T3I4S5T6]'s style. The track is [T1M213] seconds long and played at a moderate pace, with a very rapid [te0mp1o2]. The music's sound is given through the use of [I1N2S3T4R5U6M7E8N9T0S1]. Although it is not typical of the classic [G1E2N3R4E5] sound, it offers a fresh take on the genre, showcasing the artist's creativity and artistry.</t>
  </si>
  <si>
    <t>Instead, it incorporates elements of [OTHER GENRE], resulting in a unique and refreshing sound. The artist's experimentation with different genres has been well-received by both fans and critics alike.</t>
  </si>
  <si>
    <t>The use of [[K01E12Y23]3 k4ey5] in this music creates a distinct atmosphere that is further enhanced by the highly vigorous rhythm of the song. Together, these musical elements work in harmony to captivate the listener and create a memorable musical experience. The choice of [ke0y1] can greatly impact the overall mood and emotion conveyed in a piece of music, while the rhythm provides the backbone that drives the melody forward and gives it a sense of urgency and energy. When combined effectively, as is the case in this song, these elements can elevate a musical composition to new heights and leave a lasting impression on the audience.</t>
  </si>
  <si>
    <t>['P4_1', 'K1_1', 'TM1_1', 'R3_0', 'I1_1', 'TS1_1', 'T1_2', 'EM1_1']</t>
  </si>
  <si>
    <t>The musical performance of this song is focused and impactful due to its compact pitch range of [R1A2N3G4E5] [oc0ta1ve2s3]. Its powerful and memorable sound is emphasized by being in the [ke0y1] of [K1E2Y3]. The song runs for [T1M213] seconds and has a very peaceful and easy rhythm, which is achieved by utilizing [I1N2S3T4R5U6M7E8N9T0S1] in the performance. The meter of the music is [T1I2M3E4_5S6I7G8N9A0T1U2R3E4], and it moves at a moderate pace. Additionally, this music is imbued with [E1M2O3T4I5O6N7], further enhancing its overall impact on the listener.</t>
  </si>
  <si>
    <t>['T1_0', 'K1_1']</t>
  </si>
  <si>
    <t>This high-[te0mp1o2] music has a special emotional quality thanks to the [[K01E12Y23]3 k4ey5].</t>
  </si>
  <si>
    <t>['K1_1', 'TM1_1', 'R3_0', 'I1_0', 'T1_1']</t>
  </si>
  <si>
    <t>This music creates a captivating and memorable experience by using the [[K01E12Y23]3 k4ey5]. The song's duration is [T1M213] seconds and it has a sluggish [te0mp1o2], which contributes to its overall mood. Additionally, the soft and smooth [te0mp1o2] of the song sets a calming atmosphere. It is worth noting that you won't hear any [I1N2S3T4R5U6M7E8N9T0S1] in this piece, which adds to its unique character and distinguishes it from other music in its genre. Overall, the combination of these elements makes for a distinct and memorable listening experience.</t>
  </si>
  <si>
    <t>The use of a specific pitch range of [R1A2N3G4E5] [oc0ta1ve2s3] creates a cohesive and unified sound throughout the musical piece, while the music's use of [[K01E12Y23]3 k4ey5] creates a rich and dynamic sonic palette. With a running time of [T1M213] seconds, the song exhibits a lively rhythm, enriched by the inclusion of [I1N2S3T4R5U6M7E8N9T0S1]. Interestingly, the [ti0me1 s2ig3na4tu5re6] employed in this song is not typical, further adding to its unique character. Additionally, the song is performed slowly, allowing the music to project [E1M2O3T4I5O6N7].</t>
  </si>
  <si>
    <t>['R3_1', 'TS1_1', 'I1_0', 'T1_1', 'S4_1']</t>
  </si>
  <si>
    <t>The song is a classic representation of [G1E2N3R4E5] music, played slowly with a highly vigorous rhythm in [T1I2M3E4_5S6I7G8N9A0T1U2R3E4] meter. [I1N2S3T4R5U6M7E8N9T0S1] are not part of the instrumentation in this song.</t>
  </si>
  <si>
    <t>This music has a pitch range of [R1A2N3G4E5] [oc0ta1ve2s3] and uses the [[K01E12Y23]3 k4ey5], creating a rich and dynamic sonic palette. The song is [T1M213] seconds long, and it features a consistent and moderate beat. Additionally, the chosen [ti0me1 s2ig3na4tu5re6] for this song is not ordinary, as it is [T1I2M3E4_5S6I7G8N9A0T1U2R3E4].</t>
  </si>
  <si>
    <t>['P4_1', 'TS1_o', 'I1_1', 'EM1_1', 'B1_1']</t>
  </si>
  <si>
    <t>The musical piece showcases a pitch range within [R1A2N3G4E5] [oc0ta1ve2s3] and has a unique [ti0me1 s2ig3na4tu5re6 o7f 8[T91I02M13E24_35S46I57G68N79A80T91U02R13E24]3]. The [I1N2S3T4R5U6M7E8N9T0S1] add depth to the musical composition, enhancing its overall impact. Through its captivating melody and harmonies, the music projects [E1M2O3T4I5O6N7], evoking a powerful emotional response. The song spans approximately [[N01U12M23_34B45A56R67S78]8 b9ar0s1], creating a captivating and immersive listening experience.</t>
  </si>
  <si>
    <t>['K1_1', 'TM1_1', 'R3_1', 'I1_0', 'T1_1', 'B1_1']</t>
  </si>
  <si>
    <t>This music's use of the [[K01E12Y23]3 k4ey5] creates a rich and dynamic sonic palette, while the song lasts [T1M213] seconds. The rhythm in this lively song is complemented by the absence of [I1N2S3T4R5U6M7E8N9T0S1], creating a unique auditory experience. With a relaxed [te0mp1o2], the music is comprised of [[N01U12M23_34B45A56R67S78]8 b9ar0s1].</t>
  </si>
  <si>
    <t>['K1_1', 'TM1_1', 'R3_1', 'TS1_o', 'T1_1', 'B1_1']</t>
  </si>
  <si>
    <t>This music is characterized by a powerful and memorable sound, primarily due to the [[K01E12Y23]3 k4ey5] used throughout the piece. The song has a duration of [T1M213] seconds and features a dynamic rhythm that keeps the listener engaged. Interestingly, the [ti0me1 s2ig3na4tu5re6] chosen for this song is non-standard, adding to its unique quality. Despite the unusual [ti0me1 s2ig3na4tu5re6], the music has a gentle [te0mp1o2] that complements the melody. Overall, there are approximately [[N01U12M23_34B45A56R67S78]8 b9ar0s1] in this song, making it a well-structured and coherent piece of music.</t>
  </si>
  <si>
    <t>The music's limited pitch range of [R1A2N3G4E5] [oc0ta1ve2s3] allows for a greater emphasis on the nuances of tone and phrasing, and it is further enriched by [I1N2S3T4R5U6M7E8N9T0S1]. The constrained range of notes allows the musician to focus on the subtleties of expression, while the inclusion of [I1N2S3T4R5U6M7E8N9T0S1] provides additional texture and depth to the overall sound. Together, these elements create a rich musical experience that highlights the intricacies of performance and composition within the context of the piece.</t>
  </si>
  <si>
    <t>['TS1_1', 'T1_0', 'I1_1']</t>
  </si>
  <si>
    <t>The [ti0me1 s2ig3na4tu5re6] of the music, along with the instruments, play important roles in how the music is performed. The quick [te0mp1o2] of the piece, indicated by the [ti0me1 s2ig3na4tu5re6], contributes to the overall energy and feel of the music. Additionally, the instruments used in the composition greatly affect the overall sound and tone, highlighting the significance of each instrument's role in the music.</t>
  </si>
  <si>
    <t>It is not too fast or too slow, making it easy to dance to. The middle range [te0mp1o2] allows for a wide range of movements and styles, making it versatile for different types of music.</t>
  </si>
  <si>
    <t>['P4_1', 'K1_1', 'R3_0', 'TS1_o', 'EM1_1']</t>
  </si>
  <si>
    <t>The music composed in the [[K01E12Y23]3 k4ey5] with a compact pitch range of [R1A2N3G4E5] [oc0ta1ve2s3] results in a focused and impactful performance. The [te0mp1o2] of this song is laid-back, and it employs a non-standard [ti0me1 s2ig3na4tu5re6 o7f 8[T91I02M13E24_35S46I57G68N79A80T91U02R13E24]3]. The music conveys [E1M2O3T4I5O6N7] through its expression, allowing the listener to immerse themselves in the emotional depth of the music.</t>
  </si>
  <si>
    <t>['K1_1', 'TM1_1', 'R3_2', 'I1_1', 'EM1_1', 'B1_1']</t>
  </si>
  <si>
    <t>This music features the [[K01E12Y23]3 k4ey5], providing a powerful and memorable sound that is complemented by a moderate [te0mp1o2]. The length of the track is [T1M213] seconds, and it spans [[N01U12M23_34B45A56R67S78]8 b9ar0s1] in total. To achieve the desired effect, the music should feature [I1N2S3T4R5U6M7E8N9T0S1]. The overall emotion projected by the music is [E1M2O3T4I5O6N7].</t>
  </si>
  <si>
    <t>['P4_1', 'K1_1', 'TM1_1', 'R3_0', 'I1_0', 'TS1_o', 'T1_0', 'S4_1']</t>
  </si>
  <si>
    <t>This music is a perfect example of the [G1E2N3R4E5] sound, with a pitch range of [R1A2N3G4E5] [oc0ta1ve2s3] and the use of the [[K01E12Y23]3 k4ey5] to create a rich and dynamic sonic palette. Although it plays for only [T1M213] seconds, the slow and relaxing [te0mp1o2] sets the tone for the entire song. The absence of [I1N2S3T4R5U6M7E8N9T0S1] in this song adds to its unique character, as does the choice of the not-ordinary [[T01I12M23E34_45S56I67G78N89A90T01U12R23E34]4 t5im6e 7si8gn9at0ur1e2]. Despite this unconventional element, the music maintains its speedy pace throughout.</t>
  </si>
  <si>
    <t>The musical performance in [[K01E12Y23]3 k4ey5] is focused and impactful, thanks to the compact pitch range spanning [R1A2N3G4E5] [oc0ta1ve2s3]. The song has a peaceful beat and a fast rhythm, and it runs for [T1M213] seconds, devoid of any [I1N2S3T4R5U6M7E8N9T0S1]. Based on a [[T01I12M23E34_45S56I67G78N89A90T01U12R23E34]4 t5im6e 7si8gn9at0ur1e2], this song breaks away from the typical conventions of [G1E2N3R4E5] genre.</t>
  </si>
  <si>
    <t>['P4_1', 'K1_1', 'TM1_1', 'R3_0', 'I1_0', 'TS1_o', 'T1_2', 'EM1_1']</t>
  </si>
  <si>
    <t>The use of a specific pitch range of [R1A2N3G4E5] [oc0ta1ve2s3] creates a cohesive and unified sound throughout the musical piece, while the [[K01E12Y23]3 k4ey5] adds a unique flavor. Despite its atypical [T1I2M3E4_5S6I7G8N9A0T1U2R3E4], this song, which lasts [T1M213] seconds, has a very calming and soothing beat that radiates [E1M2O3T4I5O6N7]. Interestingly, [I1N2S3T4R5U6M7E8N9T0S1] are not a part of the instrumentation, yet the music is performed at a moderate speed, giving it a sense of consistency and balance. Overall, this song is a testament to the power of simplicity, as it combines various elements to produce a seamless and captivating listening experience.</t>
  </si>
  <si>
    <t>['P4_1', 'K1_1', 'TM1_1', 'TS1_1', 'I1_1']</t>
  </si>
  <si>
    <t>The music in question features several notable elements that contribute to its overall sound and atmosphere. One such element is the specific pitch range of [R1A2N3G4E5] [oc0ta1ve2s3], which is utilized throughout the musical piece to create a cohesive and unified sound. Additionally, the use of [[K01E12Y23]3 k4ey5] lends the music a unique and resonant quality, further contributing to its overall impact. This song has a duration of [T1M213] seconds and is played in a [T1I2M3E4_5S6I7G8N9A0T1U2R3E4] meter, adding further structure and depth to the composition. Finally, the music is brought to life through the use of [I1N2S3T4R5U6M7E8N9T0S1], which play a crucial role in shaping the overall sound and feel of the piece.</t>
  </si>
  <si>
    <t>['P4_1', 'K1_1', 'TM1_1', 'R3_2', 'I1_1', 'TS1_o', 'T1_0', 'S4_0', 'B1_1']</t>
  </si>
  <si>
    <t>The musical piece showcases a pitch range within [R1A2N3G4E5] [oc0ta1ve2s3] and utilizes [I1N2S3T4R5U6M7E8N9T0S1] in the musical performance. With its use of [[K01E12Y23]3 k4ey5], this music conveys a unique and resonant sound. The song's running time is [T1M213] seconds, and it features [[N01U12M23_34B45A56R67S78]8 b9ar0s1] in its composition. The rhythm of this song is relaxed and moderate, while its [ti0me1 s2ig3na4tu5re6] [T1I2M3E4_5S6I7G8N9A0T1U2R3E4] is not commonly found. Despite being fast-paced, this music is not representative of the usual [G1E2N3R4E5] sound.</t>
  </si>
  <si>
    <t>['P4_1', 'K1_1', 'TM1_1', 'R3_0', 'I1_1', 'TS1_1', 'T1_0', 'S4_0', 'B1_1']</t>
  </si>
  <si>
    <t>The pitch range of [R1A2N3G4E5] [oc0ta1ve2s3] adds a distinctive character to the music, emphasizing its emotional depth. Additionally, the choice of [[K01E12Y23]3 k4ey5] results in a captivating and memorable experience. With a running time of [T1M213] seconds, this song showcases a very smooth and relaxing beat. The use of [I1N2S3T4R5U6M7E8N9T0S1] is vital to the music, while the incorporation of the [[T01I12M23E34_45S56I67G78N89A90T01U12R23E34]4 t5im6e 7si8gn9at0ur1e2] and a brisk [te0mp1o2] further enhance its composition. Not rooted in the traditions of the classic [G1E2N3R4E5] style, this music stands out with approximately [[N01U12M23_34B45A56R67S78]8 b9ar0s1] that contribute to its unique and refreshing appeal.</t>
  </si>
  <si>
    <t>The musical piece is composed in the [[K01E12Y23]3 k4ey5] and uses a specific pitch range of [R1A2N3G4E5] [oc0ta1ve2s3], resulting in a cohesive and unified sound throughout the song. The rhythm in this lively composition is played at a slow [te0mp1o2] and follows a meter of [T1I2M3E4_5S6I7G8N9A0T1U2R3E4] with a structure of [[N01U12M23_34B45A56R67S78]8 b9ar0s1]. Although the composition does not involve the use of [I1N2S3T4R5U6M7E8N9T0S1], the music projects [E1M2O3T4I5O6N7] and has a duration of [T1M213] seconds.</t>
  </si>
  <si>
    <t>['S2_1', 'TS1_1']</t>
  </si>
  <si>
    <t>[A1R2T3I4S5T6]'s compositions can be heard echoing through the music, which follows a meter of [T1I2M3E4_5S6I7G8N9A0T1U2R3E4]. The combination of the familiar sound and the rhythmic pattern creates a cohesive and captivating listening experience.</t>
  </si>
  <si>
    <t>This musical piece utilizes a specific pitch range of [R1A2N3G4E5] [oc0ta1ve2s3] to create a cohesive and unified sound that is maintained throughout the entire song. The [[K01E12Y23]3 k4ey5] is also employed, which contributes to the creation of a distinct atmosphere. At [T1M213] seconds long, the song is a well-crafted composition that doesn't feel rushed or too slow in [te0mp1o2]. The inclusion of [I1N2S3T4R5U6M7E8N9T0S1] adds to the overall character of the music. The [ti0me1 s2ig3na4tu5re6] of the piece is [T1I2M3E4_5S6I7G8N9A0T1U2R3E4], and the quick beat maintains a sense of energy and momentum. In character, the music is unmistakably [G1E2N3R4E5], embodying all the [ke0y1] features that make it identifiable as such.</t>
  </si>
  <si>
    <t>['P4_1', 'K1_1', 'TM1_1', 'R3_2', 'I1_1', 'TS1_o', 'T1_0', 'S4_1']</t>
  </si>
  <si>
    <t>This music offers a diverse and dynamic listening experience with a pitch range spanning [R1A2N3G4E5] [oc0ta1ve2s3]. The use of [[K01E12Y23]3 k4ey5] creates a rich and dynamic sonic palette that is rooted in the conventions of [G1E2N3R4E5] music. The rhythm of the song is comfortably moderate, and it plays for [T1M213] seconds with a fast-paced beat. The musical performance employs [I1N2S3T4R5U6M7E8N9T0S1] and has an out of the ordinary [[T01I12M23E34_45S56I67G78N89A90T01U12R23E34]4 t5im6e 7si8gn9at0ur1e2], making it a unique and interesting musical composition.</t>
  </si>
  <si>
    <t>['P4_1', 'K1_1', 'R3_0', 'TS1_o', 'I1_1', 'T1_2', 'B1_1']</t>
  </si>
  <si>
    <t>The music in question offers a unique and memorable listening experience due to its pitch range of [R1A2N3G4E5] [oc0ta1ve2s3]. The use of the [[K01E12Y23]3 k4ey5] provides a powerful and lasting impression, while the peaceful and easy rhythm of the song helps to create a soothing atmosphere. The chosen [ti0me1 s2ig3na4tu5re6 o7f 8[T91I02M13E24_35S46I57G68N79A80T91U02R13E24]3] is not ordinary, which adds to the song's unique character. The musical composition is enhanced by the use of [I1N2S3T4R5U6M7E8N9T0S1], which contribute to the overall sound and feel of the music. With a moderate pace and a total of [[N01U12M23_34B45A56R67S78]8 b9ar0s1], this music is an intriguing and captivating piece that is sure to delight and entertain listeners.</t>
  </si>
  <si>
    <t>['P4_1', 'T1_1', 'B1_1', 'I1_0']</t>
  </si>
  <si>
    <t>The music offers a unique and memorable listening experience with its pitch range of [R1A2N3G4E5] [oc0ta1ve2s3]. It is played at a low [te0mp1o2], and its length is determined by [[N01U12M23_34B45A56R67S78]8 b9ar0s1]. In this song, you won't hear any [I1N2S3T4R5U6M7E8N9T0S1], which adds to its distinctive quality.</t>
  </si>
  <si>
    <t>The [ti0me1 s2ig3na4tu5re6] of this song is not usual, which means that it deviates from the standard rhythmic patterns commonly used in music. Time signature is an important element of musical notation that indicates the number of beats in each measure and the type of note that receives one beat. Unusual [ti0me1 s2ig3na4tu5re6]s can create unique and complex rhythmic structures, which can be challenging for musicians to play and listeners to follow. However, they can also add interest and depth to a piece of music, making it stand out from more traditional compositions.</t>
  </si>
  <si>
    <t>It is energetic and upbeat, with a [te0mp1o2] that is quick and lively. The melody is catchy, and the rhythm is infectious. As you listen to it, you can feel your heart rate increase and your body start to move to the beat. This music is perfect for dancing, exercising, or just getting pumped up for the day ahead. Whether you're a fan of pop, rock, or electronic music, this fast-paced and dynamic sound is sure to get you moving and keep you energized.</t>
  </si>
  <si>
    <t>The pitch range of the music is within [R1A2N3G4E5] [oc0ta1ve2s3], and the use of [I1N2S3T4R5U6M7E8N9T0S1] is vital to the music. Together, these elements create a unique sound that is an integral part of the music's composition. The range of pitch allows for variation in melody and harmony, while the choice of instruments can provide texture, rhythm, and tone. Without these components, the music would lack the depth and complexity that makes it so engaging and enjoyable to listen to. In short, the pitch range and instruments used in the music are both essential elements that contribute to the overall quality and character of the composition.</t>
  </si>
  <si>
    <t>['P4_1', 'K1_1', 'TM1_1', 'R3_0', 'I1_1', 'TS1_o', 'T1_0', 'EM1_1']</t>
  </si>
  <si>
    <t>The pitch range of [R1A2N3G4E5] [oc0ta1ve2s3] in this [T1M213]-second song adds a distinctive character, emphasizing its emotional depth. The [[K01E12Y23]3 k4ey5] contributes to the powerful and memorable sound of the music. The gentle and calming beat, accompanied by [I1N2S3T4R5U6M7E8N9T0S1], creates a unique atmosphere. The [ti0me1 s2ig3na4tu5re6] of the song is not usual, marked by [T1I2M3E4_5S6I7G8N9A0T1U2R3E4]. Despite being played at a fast [te0mp1o2], the music successfully expresses [E1M2O3T4I5O6N7].</t>
  </si>
  <si>
    <t>['P4_1', 'K1_1', 'TM1_1', 'R3_1', 'I1_1', 'TS1_1', 'T1_0', 'S4_0']</t>
  </si>
  <si>
    <t>This music offers a diverse and dynamic listening experience with a pitch range spanning [R1A2N3G4E5] [oc0ta1ve2s3]. The [[K01E12Y23]3 k4ey5] gives the music a special emotional quality, while its rapid [te0mp1o2] keeps it lively and energetic throughout its [T1M213]-second run time. The music is brought to life through the use of [I1N2S3T4R5U6M7E8N9T0S1] and its [[T01I12M23E34_45S56I67G78N89A90T01U12R23E34]4 t5im6e 7si8gn9at0ur1e2]. Despite its quick [te0mp1o2], this music is not a typical representation of the classic [G1E2N3R4E5] sound, making it a unique and refreshing listening experience.</t>
  </si>
  <si>
    <t>['P4_1', 'TM1_1', 'R1_1', 'I1_1', 'T1_0', 'S4_1']</t>
  </si>
  <si>
    <t>With a pitch range spanning [R1A2N3G4E5] [oc0ta1ve2s3], this music offers a diverse and dynamic listening experience that is firmly rooted in the traditions of [G1E2N3R4E5] music. The song has a runtime of [T1M213] seconds and is played at a quick pace, featuring an energetic [te0mp1o2] that makes it great for dancing. The musical composition is enhanced by the addition of [I1N2S3T4R5U6M7E8N9T0S1], adding depth and texture to the overall sound. Whether you're listening for the first time or returning to this song, its unique blend of pitch range, [te0mp1o2], and instrumentation creates an unforgettable musical experience.</t>
  </si>
  <si>
    <t>['P4_1', 'R3_0', 'TS1_1', 'I1_1', 'EM1_1']</t>
  </si>
  <si>
    <t>The music in this song is enriched by a variety of instruments and imbued with a deep emotion. The pitch range of [R1A2N3G4E5] [oc0ta1ve2s3] adds a distinctive character, emphasizing the emotional depth of the music. With a peaceful and easy rhythm, the meter of the music is [T1I2M3E4_5S6I7G8N9A0T1U2R3E4]. Overall, this combination of musical elements creates a powerful and moving listening experience.</t>
  </si>
  <si>
    <t>The pitch range of a musical instrument refers to the range of frequencies that the instrument is capable of producing. It is usually measured in [oc0ta1ve2s3], with one [oc0ta1ve2] being the distance between two notes of the same name (e.g. C4 to C5). Depending on the type of instrument, the pitch range can vary widely, from just a few notes to several [oc0ta1ve2s3]. The exact range of a specific instrument depends on factors such as its design, size, and tuning system. However, regardless of these variables, every instrument has a maximum and minimum pitch it can produce, and its pitch range falls within this range. Therefore, the pitch range of a musical instrument can be described as being within [R1A2N3G4E5] [oc0ta1ve2s3].</t>
  </si>
  <si>
    <t>['P4_1', 'TM1_1', 'R3_2', 'TS1_1', 'B1_1']</t>
  </si>
  <si>
    <t>The musical piece is a [T1M213]-second track that showcases a pitch range within [R1A2N3G4E5] [oc0ta1ve2s3]. The rhythm of the song is moderate and consistent, with the [[T01I12M23E34_45S56I67G78N89A90T01U12R23E34]4 t5im6e 7si8gn9at0ur1e2] used throughout. The length of the song is determined by [[N01U12M23_34B45A56R67S78]8 b9ar0s1], with each bar following the established [ti0me1 s2ig3na4tu5re6]. Overall, the piece is a well-structured composition that balances its pitch range, rhythm, and duration to create a harmonious musical experience.</t>
  </si>
  <si>
    <t>['I4_1', 'T1_0']</t>
  </si>
  <si>
    <t>The melody track is played at a high [te0mp1o2] and features [I1N2S3T4R5U6M7E8N9T0] as its primary instrument.</t>
  </si>
  <si>
    <t>['I4_0']</t>
  </si>
  <si>
    <t>This means that the focus of the melody is on the vocal or instrumental line that carries the main tune. Other instruments may be used to provide accompaniment or counterpoint, but they do not play the primary melody. The choice of instruments for the melody track can have a significant impact on the overall sound and feel of the music, as well as on how it is perceived by listeners. By omitting certain instruments from the melody track, composers and producers can create a distinctive sonic signature that sets their music apart from others.</t>
  </si>
  <si>
    <t>The use of [[K01E12Y23]3 k4ey5] in this music results in a rich and dynamic sonic palette. The [ke0y1] signature of a piece of music determines which notes are used more frequently and provides a tonal center for the listener. In this case, the use of the [[K01E12Y23]3 k4ey5] allows for a variety of chords and harmonies that contribute to the overall texture of the piece. The use of this [ke0y1] also creates a certain mood or feeling that enhances the emotional impact of the music. Overall, the use of the [[K01E12Y23]3 k4ey5] is an essential aspect of the musical composition, contributing to its complexity and depth.</t>
  </si>
  <si>
    <t>The song with its quick beat is enhanced by the use of [[K01E12Y23]3 k4ey5], creating a rich and dynamic sonic palette.</t>
  </si>
  <si>
    <t>It's difficult not to start dancing when you hear it. The rhythm is infectious and makes you feel energized. The combination of the fast pace and catchy melody creates a joyful atmosphere that is hard to resist. Overall, this song is perfect for lifting your mood and getting your body moving.</t>
  </si>
  <si>
    <t>['P4_1', 'T1_2', 'TM1_1']</t>
  </si>
  <si>
    <t>With a pitch range spanning [R1A2N3G4E5] [oc0ta1ve2s3], this music offers a diverse and dynamic listening experience, accompanied by a moderate [te0mp1o2]. The song runs for [T1M213] seconds, allowing ample time to immerse oneself in its captivating melodies and rhythmic patterns.</t>
  </si>
  <si>
    <t>With a pitch range spanning [R1A2N3G4E5] [oc0ta1ve2s3], this music offers a diverse and dynamic listening experience. Listeners are treated to a rich tapestry of sounds that range from the deep and resonant to the high and delicate. The wide range of pitches allows for a great deal of variety in the melodies, harmonies, and overall structure of the music. Whether enjoyed as background music or the main focus of a listening session, this music is sure to captivate and engage listeners with its impressive range and sonic diversity.</t>
  </si>
  <si>
    <t>Instruments play a crucial role in musical performances. They are used to create a wide range of sounds and textures that contribute to the overall impact of a piece of music. From the grand piano to the humble kazoo, each instrument has its unique qualities and capabilities that make it suited to different styles of music and contexts. Whether it's the rhythmic pulse of drums, the soaring melodies of a violin, or the harmonic foundation of a bass guitar, instruments provide the foundation for musical expression and creativity. Without them, much of the richness and complexity of music would be lost, and the art form as we know it would be fundamentally different.</t>
  </si>
  <si>
    <t>The music offers a unique and memorable listening experience with its pitch range of [R1A2N3G4E5] [oc0ta1ve2s3] and distinct atmosphere created by the use of [[K01E12Y23]3 k4ey5]. It has a runtime of [T1M213] seconds and a very fast and lively rhythm, with [I1N2S3T4R5U6M7E8N9T0S1] included in the composition. The song is written in [[T01I12M23E34_45S56I67G78N89A90T01U12R23E34]4 t5im6e 7si8gn9at0ur1e2] and moves at a gentle pace while radiating [E1M2O3T4I5O6N7].</t>
  </si>
  <si>
    <t>['P4_1', 'T1_0', 'TS1_1']</t>
  </si>
  <si>
    <t>The use of [[T01I12M23E34_45S56I67G78N89A90T01U12R23E34]4 t5im6e 7si8gn9at0ur1e2] in the fast-paced music, combined with a compact pitch range of [R1A2N3G4E5] [oc0ta1ve2s3], results in a focused and impactful musical performance. The limited range creates a sense of cohesion and intensity, while the quick [te0mp1o2] and [ti0me1 s2ig3na4tu5re6] add an element of excitement and urgency to the overall sound. These elements work together to create a powerful musical experience for the listener, showcasing the skill and artistry of the performers.</t>
  </si>
  <si>
    <t>['T1_0', 'R3_1']</t>
  </si>
  <si>
    <t>The song with its quick beat and invigorating rhythm creates an energizing experience for the listener.</t>
  </si>
  <si>
    <t>['P4_1', 'TM1_1', 'T1_2', 'EM1_1', 'B1_1']</t>
  </si>
  <si>
    <t>The music in this song has several notable features. Firstly, its pitch range spans [R1A2N3G4E5] [oc0ta1ve2s3], which adds a distinctive character and emphasizes its emotional depth. Additionally, the song has a moderate [te0mp1o2], which contributes to its overall feel. Speaking of which, the music itself has a [E1M2O3T4I5O6N7] feeling, making it particularly impactful to listeners. Lastly, the song structure is comprised of [[N01U12M23_34B45A56R67S78]8 b9ar0s1], which gives it a sense of structure and cohesion throughout its [T1M213]-second duration. All of these factors combine to make this song a unique and emotionally resonant piece of music.</t>
  </si>
  <si>
    <t>['P4_1', 'K1_1', 'TM1_1', 'R3_0', 'I1_0', 'S4_0', 'B1_1']</t>
  </si>
  <si>
    <t>This music's limited pitch range of [R1A2N3G4E5] [oc0ta1ve2s3] allows for a greater emphasis on the nuances of tone and phrasing, which, combined with the choice of [[K01E12Y23]3 k4ey5], results in a captivating and memorable experience. The song, with a length of [T1M213] seconds, features a very smooth and relaxing beat that deliberately excludes [I1N2S3T4R5U6M7E8N9T0S1]. This deviation from the typical [G1E2N3R4E5] sound is apparent in the [[N01U12M23_34B45A56R67S78]8 b9ar0s1] that can be heard throughout the song.</t>
  </si>
  <si>
    <t>The [ti0me1 s2ig3na4tu5re6] of the music refers to the number of beats in each measure and the type of note that receives one beat. It is indicated by two numbers written as a fraction, with the top number indicating the number of beats per measure and the bottom number indicating the type of note that receives one beat. The [ti0me1 s2ig3na4tu5re6] is an important aspect of musical notation, as it provides a framework for the rhythm and timing of a piece of music. Different [ti0me1 s2ig3na4tu5re6]s can create different feels and [te0mp1o2]s in the music, and musicians must be able to accurately read and interpret the [ti0me1 s2ig3na4tu5re6] in order to play the music correctly.</t>
  </si>
  <si>
    <t>['P4_1', 'K1_1', 'TM1_1', 'R3_1', 'I1_0', 'TS1_o', 'T1_0', 'S4_1']</t>
  </si>
  <si>
    <t>The musical piece that I'm describing here is a perfect example of the [G1E2N3R4E5] sound. It showcases a pitch range within [R1A2N3G4E5] [oc0ta1ve2s3] and utilizes an unusual [ti0me1 s2ig3na4tu5re6 o7f 8[T91I02M13E24_35S46I57G68N79A80T91U02R13E24]3]. The use of [[K01E12Y23]3 k4ey5] creates a distinct atmosphere, and the song's rapid [te0mp1o2] is accompanied by a heavy beat. Interestingly, [I1N2S3T4R5U6M7E8N9T0S1] are notably absent in this song, which adds to its unique character. With a length of [T1M213] seconds, this music is sure to leave a lasting impression on anyone who listens to it.</t>
  </si>
  <si>
    <t>The music's limited pitch range of [R1A2N3G4E5] [oc0ta1ve2s3] allows for a greater emphasis on the nuances of tone and phrasing, while the choice of [[K01E12Y23]3 k4ey5] results in a captivating and memorable experience. Running for [T1M213] seconds, this song's meditative beat enhances its overall ambiance. Enriched by [I1N2S3T4R5U6M7E8N9T0S1], the music is further enhanced by the non-standard [[T01I12M23E34_45S56I67G78N89A90T01U12R23E34]4 t5im6e 7si8gn9at0ur1e2], contributing to its unique character. The song is performed at a leisurely pace, effectively conveying [E1M2O3T4I5O6N7].</t>
  </si>
  <si>
    <t>['K1_1', 'T1_1', 'S4_0', 'I1_1']</t>
  </si>
  <si>
    <t>The [ke0y1] gives this music a special emotional quality, with a slow [te0mp1o2] that is not evocative of the classic [G1E2N3R4E5] sound. Additionally, the [I1N2S3T4R5U6M7E8N9T0S1] add to the musical composition, enhancing its overall effect.</t>
  </si>
  <si>
    <t>It would be helpful to have additional information to create a paragraph that includes the sentence "The song has a duration of [T1M213] seconds." Please provide more context or information to incorporate into the paragraph.</t>
  </si>
  <si>
    <t>['K1_1', 'TM1_1', 'R3_1', 'I1_0']</t>
  </si>
  <si>
    <t>The [[K01E12Y23]3 k4ey5] in this music provides a powerful and memorable sound that plays for [T1M213] seconds. The rhythm in the song is very dynamic, and the composition does not involve the use of [I1N2S3T4R5U6M7E8N9T0S1]. Despite the absence of instruments, the song manages to create a captivating and unique sound that stays with the listener long after it has ended. The combination of the powerful [ke0y1] and dynamic rhythm creates a strong emotional impact that sets this song apart from others in its genre.</t>
  </si>
  <si>
    <t>['K1_1', 'S4_0']</t>
  </si>
  <si>
    <t>The use of [[K01E12Y23]3 k4ey5] in this music creates a distinct atmosphere that is not evocative of the classic [G1E2N3R4E5] sound.</t>
  </si>
  <si>
    <t>['EM1_1', 'I1_0']</t>
  </si>
  <si>
    <t>The music evokes a [E1M2O3T4I5O6N7] feeling, and interestingly, the composition of this song does not involve the use of any [I1N2S3T4R5U6M7E8N9T0S1]. Despite the lack of traditional instruments, the music still manages to convey a powerful and emotional message, showcasing the talent and creativity of the composer. It's a testament to the power of music and how it can move us in unexpected ways, regardless of the tools used to create it.</t>
  </si>
  <si>
    <t>['P4_1', 'K1_1', 'TM1_1', 'R3_0', 'TS1_1', 'B1_1']</t>
  </si>
  <si>
    <t>With a pitch range spanning [R1A2N3G4E5] [oc0ta1ve2s3], this music offers a diverse and dynamic listening experience while conveying a unique and resonant sound through its use of [[K01E12Y23]3 k4ey5]. The song's duration is [T1M213] seconds, and its comforting rhythm, in [T1I2M3E4_5S6I7G8N9A0T1U2R3E4] meter, carries through [[N01U12M23_34B45A56R67S78]8 b9ar0s1].</t>
  </si>
  <si>
    <t>['TS1_o', 'EM1_1', 'R3_0', 'I1_0']</t>
  </si>
  <si>
    <t>This song has an uncommon [ti0me1 s2ig3na4tu5re6] that is not frequently used. Despite this, the music effectively conveys a specific emotion. The beat in the song is very calming and soothing, and the absence of certain instruments further adds to its overall tranquil nature.</t>
  </si>
  <si>
    <t>This song has a moderate [te0mp1o2] that is neither too fast nor too slow. Additionally, the composition of this song does not incorporate any instruments.</t>
  </si>
  <si>
    <t>This song has a [E1M2O3T4I5O6N7] feeling with a very lulling beat and roughly [[N01U12M23_34B45A56R67S78]8 b9ar0s1].</t>
  </si>
  <si>
    <t>The musical piece exhibits a brisk [te0mp1o2] and is set in [T1I2M3E4_5S6I7G8N9A0T1U2R3E4] meter. One of its notable features is its pitch range, which spans [R1A2N3G4E5] [oc0ta1ve2s3].</t>
  </si>
  <si>
    <t>The musical piece employs a specific pitch range of [R1A2N3G4E5] [oc0ta1ve2s3], which creates a cohesive and unified sound. Additionally, the [[K01E12Y23]3 k4ey5] contributes to the powerful and memorable sound of the music. The track has a length of [T1M213] seconds and features a meditative beat. Interestingly, this composition does not utilize any [I1N2S3T4R5U6M7E8N9T0S1]. The song's atypical [[T01I12M23E34_45S56I67G78N89A90T01U12R23E34]4 t5im6e 7si8gn9at0ur1e2], moderate [te0mp1o2], and [G1E2N3R4E5]-genre-defying style make it stand out from other songs. The song's length is determined by [[N01U12M23_34B45A56R67S78]8 b9ar0s1], making it a unique and intriguing piece of music.</t>
  </si>
  <si>
    <t>['P4_1', 'K1_1', 'TM1_1', 'TS1_1', 'S4_1', 'B1_1']</t>
  </si>
  <si>
    <t>The music, composed in the [[K01E12Y23]3 k4ey5], showcases a cohesive and unified sound throughout the musical piece with the use of a specific pitch range of [R1A2N3G4E5] [oc0ta1ve2s3]. With a runtime of [T1M213] seconds and a [ti0me1 s2ig3na4tu5re6 o7f 8[T91I02M13E24_35S46I57G68N79A80T91U02R13E24]3], this song exemplifies the [G1E2N3R4E5] sound, incorporating [[N01U12M23_34B45A56R67S78]8 b9ar0s1] in its composition.</t>
  </si>
  <si>
    <t>This song features an unusual [ti0me1 s2ig3na4tu5re6 o7f 8[T91I02M13E24_35S46I57G68N79A80T91U02R13E24]3] and is composed in the [[K01E12Y23]3 k4ey5].</t>
  </si>
  <si>
    <t>I'm sorry, but there doesn't seem to be any context or information provided in addition to the sentence "This song has a runtime of [T1M213] seconds." Therefore, I am unable to combine it with any other sentences or create a paragraph based on it. If you could provide more information or context, I would be happy to assist you further.</t>
  </si>
  <si>
    <t>['S4_1', 'B1_1', 'TM1_1', 'I1_0']</t>
  </si>
  <si>
    <t>The song I'm referring to is steeped in the traditions of [G1E2N3R4E5] style and progresses over [[N01U12M23_34B45A56R67S78]8 b9ar0s1]. It plays for [T1M213] seconds and interestingly, its composition does not involve the use of [I1N2S3T4R5U6M7E8N9T0S1].</t>
  </si>
  <si>
    <t>['TM1_1', 'K1_1', 'B1_1', 'R3_2']</t>
  </si>
  <si>
    <t>This song is composed in the [[K01E12Y23]3 k4ey5] and comprises [[N01U12M23_34B45A56R67S78]8 b9ar0s1]. It has a duration of [T1M213] seconds and features a [te0mp1o2] that is neither too fast nor too slow.</t>
  </si>
  <si>
    <t>['TS1_1', 'B1_1', 'TM1_1', 'I1_0']</t>
  </si>
  <si>
    <t>The [ti0me1 s2ig3na4tu5re6] of the music is [T1I2M3E4_5S6I7G8N9A0T1U2R3E4], and the song has a duration of [[N01U12M23_34B45A56R67S78]8 b9ar0s1], playing for [T1M213] seconds. Additionally, this particular song is devoid of any [I1N2S3T4R5U6M7E8N9T0S1], creating a unique and distinctive sound.</t>
  </si>
  <si>
    <t>The song's style reflects [G1E2N3R4E5] musical traditions.</t>
  </si>
  <si>
    <t>['P4_1', 'K1_1', 'TM1_1', 'R3_1', 'I1_1', 'TS1_1', 'T1_1', 'S4_1', 'B1_1']</t>
  </si>
  <si>
    <t>The use of a specific pitch range of [R1A2N3G4E5] [oc0ta1ve2s3] creates a cohesive and unified sound throughout the musical piece, while the [[K01E12Y23]3 k4ey5] gives this music a special emotional quality. Running for [T1M213] seconds, this track showcases a dynamic rhythm and features [I1N2S3T4R5U6M7E8N9T0S1]. With a [ti0me1 s2ig3na4tu5re6 o7f 8[T91I02M13E24_35S46I57G68N79A80T91U02R13E24]3], the song's slow rhythm captures the essence of [G1E2N3R4E5] music, making it a classic representation. Divided into [[N01U12M23_34B45A56R67S78]8 b9ar0s1], this song delivers a timeless musical experience.</t>
  </si>
  <si>
    <t>This music's pitch range of [R1A2N3G4E5] [oc0ta1ve2s3] offers a unique and memorable listening experience, while [[K01E12Y23]3 k4ey5] gives it a special emotional quality. The song plays for [T1M213] seconds, with a [te0mp1o2] that is just right. [I1N2S3T4R5U6M7E8N9T0S1] are not a part of the instrumentation, and its [ti0me1 s2ig3na4tu5re6] is unique ([T1I2M3E4_5S6I7G8N9A0T1U2R3E4]). Played at a high [te0mp1o2], this music deviates from the typical sound of the classic [G1E2N3R4E5].</t>
  </si>
  <si>
    <t>['TM1_1', 'TS1_1', 'I1_0', 'T1_2', 'EM1_1', 'B1_1']</t>
  </si>
  <si>
    <t>The song is [T1M213] seconds in length and has a [T1I2M3E4_5S6I7G8N9A0T1U2R3E4] meter. Its arrangement omits the use of [I1N2S3T4R5U6M7E8N9T0S1] while maintaining a moderate [te0mp1o2]. With a [E1M2O3T4I5O6N7] feeling, the music encompasses a total of [[N01U12M23_34B45A56R67S78]8 b9ar0s1].</t>
  </si>
  <si>
    <t>The musical piece showcases a pitch range within [R1A2N3G4E5] [oc0ta1ve2s3] and the choice of [[K01E12Y23]3 k4ey5] results in a captivating and memorable experience. This track, [T1M213] seconds long, has a very calming and soothing beat, with [I1N2S3T4R5U6M7E8N9T0S1] notably absent. Its [ti0me1 s2ig3na4tu5re6] deviates from the norm, [T1I2M3E4_5S6I7G8N9A0T1U2R3E4], while being played at a relaxed pace. This music is a true representation of the classic [G1E2N3R4E5] style, covering [[N01U12M23_34B45A56R67S78]8 b9ar0s1].</t>
  </si>
  <si>
    <t>['EM1_1', 'T1_0', 'B1_1', 'I1_1']</t>
  </si>
  <si>
    <t>The fast-paced song, spanning approximately [[N01U12M23_34B45A56R67S78]8 b9ar0s1], uses [I1N2S3T4R5U6M7E8N9T0S1] in a vital way to express [E1M2O3T4I5O6N7] through its music. The use of these instruments is integral to the song's overall sound and helps to convey the intended emotional tone. Whether it's the frenetic beat of the drums or the soaring melodies of the guitar, each instrument plays a crucial role in bringing the song to life and evoking the desired feelings within the listener. Together, these elements combine to create a powerful musical experience that is both engaging and emotionally resonant.</t>
  </si>
  <si>
    <t>This song utilizes an uncommon [ti0me1 s2ig3na4tu5re6] and has a duration of [T1M213] seconds.</t>
  </si>
  <si>
    <t>This song has a playtime of [T1M213] seconds and does not feature [I1N2S3T4R5U6M7E8N9T0S1].</t>
  </si>
  <si>
    <t>['K1_1', 'T1_0', 'R3_1', 'TS1_o']</t>
  </si>
  <si>
    <t>The [ke0y1] of this music gives it a special emotional quality that is further intensified by the rapid and intense [te0mp1o2]. Additionally, the [ti0me1 s2ig3na4tu5re6] of the song is atypical, adding to its unique character.</t>
  </si>
  <si>
    <t>['T1_1', 'B1_1']</t>
  </si>
  <si>
    <t>The music that's playing is low-speed and the song structure is made up of [[N01U12M23_34B45A56R67S78]8 b9ar0s1].</t>
  </si>
  <si>
    <t>['P4_1', 'B1_1', 'R3_0', 'TS1_1']</t>
  </si>
  <si>
    <t>The music in this song follows a specific structure, with [[N01U12M23_34B45A56R67S78]8 b9ar0s1] in its composition and a gentle, calming beat. Its limited pitch range of [R1A2N3G4E5] [oc0ta1ve2s3] allows for a greater emphasis on the nuances of tone and phrasing, while the music adheres to a [T1I2M3E4_5S6I7G8N9A0T1U2R3E4] meter. Overall, these elements work together to create a cohesive and enjoyable listening experience for the audience.</t>
  </si>
  <si>
    <t>['P4_1', 'T1_2', 'I1_1']</t>
  </si>
  <si>
    <t>In a musical piece, the use of a specific pitch range of [R1A2N3G4E5] [oc0ta1ve2s3] can create a cohesive and unified sound. This effect is enhanced by the moderate [te0mp1o2] of the song. [I1N2S3T4R5U6M7E8N9T0S1] play an important role in the music, contributing to the overall texture and feel of the piece. Together, these elements work to create a rich and engaging musical experience.</t>
  </si>
  <si>
    <t>['P4_1', 'EM1_1', 'I1_1']</t>
  </si>
  <si>
    <t>The musical piece that I would like to showcase features a pitch range spanning [R1A2N3G4E5] [oc0ta1ve2s3] and evokes a sense of [E1M2O3T4I5O6N7]. To fully bring out the intended emotion, the piece should include the use of [I1N2S3T4R5U6M7E8N9T0S1]. Through the carefully chosen pitch range and the emotional quality that it conveys, this musical composition can create a powerful impact on the listeners, and the addition of the recommended instruments would further enhance the overall experience.</t>
  </si>
  <si>
    <t>The music employs a pitch range of [R1A2N3G4E5] [oc0ta1ve2s3], which adds a distinctive character to the music and emphasizes its emotional depth. Additionally, the use of the [[K01E12Y23]3 k4ey5] conveys a unique and resonant sound, further contributing to the music's overall aesthetic. Together, these elements create a rich and dynamic listening experience that is both engaging and memorable.</t>
  </si>
  <si>
    <t>['R1_0', 'S4_0']</t>
  </si>
  <si>
    <t>The [G1E2N3R4E5] song in question is not meant to be danced to, as its music does not follow the usual patterns of the genre's sound.</t>
  </si>
  <si>
    <t>The musical performance of this song is both focused and impactful, thanks to its compact pitch range spanning [R1A2N3G4E5] [oc0ta1ve2s3]. Moreover, the use of the [[K01E12Y23]3 k4ey5] imbues the music with a unique and resonant sound. The song's [te0mp1o2] is incredibly intense, contributing to its fast-paced nature, and with a length of [T1M213] seconds, it does not overstay its welcome. Interestingly, this composition does not feature any [I1N2S3T4R5U6M7E8N9T0S1], while the [ti0me1 s2ig3na4tu5re6] used is unconventional, further setting it apart from ordinary music. Despite this, the song's style is firmly grounded in the traditions of [G1E2N3R4E5] music, making it an exciting and innovative addition to the genre's canon.</t>
  </si>
  <si>
    <t>['S2_1', 'TM1_1']</t>
  </si>
  <si>
    <t>The song's length is [T1M213] seconds and the music mimics [A1R2T3I4S5T6]'s style. The musical composition of the song is designed to replicate the distinct style of [A1R2T3I4S5T6], while also adhering to a specific length of [T1M213] seconds. By mimicking the artist's style, the song is able to capture the essence of their unique sound and create a cohesive listening experience for fans. Additionally, the specific length of the song ensures that it fits within the parameters of traditional song structures and can be easily played on various platforms and mediums.</t>
  </si>
  <si>
    <t>['TS1_1', 'B1_1', 'I1_0']</t>
  </si>
  <si>
    <t>The music in this song is based on a [[T01I12M23E34_45S56I67G78N89A90T01U12R23E34]4 t5im6e 7si8gn9at0ur1e2], and you can count [[N01U12M23_34B45A56R67S78]8 b9ar0s1] throughout the piece. Interestingly, the song has opted not to incorporate [I1N2S3T4R5U6M7E8N9T0S1]. Despite the absence of certain instruments, the composition still manages to create a unique and compelling sound that stands out from other pieces in the same genre.</t>
  </si>
  <si>
    <t>The compact pitch range of [R1A2N3G4E5] [oc0ta1ve2s3] creates a focused and impactful musical performance that is further enhanced by the use of the [[K01E12Y23]3 k4ey5], providing a powerful and memorable sound. Despite the rapid [te0mp1o2], this song with a length of [T1M213] seconds is played slowly, showcasing the chosen [I1N2S3T4R5U6M7E8N9T0S1] and [[T01I12M23E34_45S56I67G78N89A90T01U12R23E34]4 t5im6e 7si8gn9at0ur1e2]. The [G1E2N3R4E5]-style song deviates from typical musical conventions and features [[N01U12M23_34B45A56R67S78]8 b9ar0s1], making it a unique listening experience.</t>
  </si>
  <si>
    <t>This music is played at a brisk pace and its use of the [[K01E12Y23]3 k4ey5] creates a rich and dynamic sonic palette. Additionally, the duration of the track is [T1M213] seconds.</t>
  </si>
  <si>
    <t>This captivating and memorable music is brought to life through the use of [I1N2S3T4R5U6M7E8N9T0S1] with a smooth and steady rhythm. Its limited pitch range of [R1A2N3G4E5] [oc0ta1ve2s3] allows for a greater emphasis on the nuances of tone and phrasing. Despite its uncommon [[T01I12M23E34_45S56I67G78N89A90T01U12R23E34]4 t5im6e 7si8gn9at0ur1e2], the song moves at a rapid rate and covers [[N01U12M23_34B45A56R67S78]8 b9ar0s1]. The music's choice of [[K01E12Y23]3 k4ey5] and its style that does not adhere to the typical characteristics of [G1E2N3R4E5] genre make for a unique listening experience, and the song's duration of [T1M213] seconds ensures that the listener is fully immersed in this musical journey.</t>
  </si>
  <si>
    <t>The pitch range of [R1A2N3G4E5] [oc0ta1ve2s3] adds a distinctive character to the music, emphasizing its emotional depth, while the song's running time is [T1M213] seconds. This music does not fall squarely within the conventions of the [G1E2N3R4E5] sound.</t>
  </si>
  <si>
    <t>['P4_1', 'S4_0', 'R3_2', 'I1_1']</t>
  </si>
  <si>
    <t>The use of [I1N2S3T4R5U6M7E8N9T0S1] is vital to the [G1E2N3R4E5] music despite its compact pitch range of [R1A2N3G4E5] [oc0ta1ve2s3], which results in a focused and impactful musical performance. Although this music may not be a true representation of the typical [G1E2N3R4E5] genre, its rhythm is carefully balanced to avoid being too fast or too slow.</t>
  </si>
  <si>
    <t>['P4_1', 'K1_1', 'R3_0', 'I1_1', 'T1_1']</t>
  </si>
  <si>
    <t>The use of a specific pitch range of [R1A2N3G4E5] [oc0ta1ve2s3] creates a cohesive and unified sound throughout the musical piece, while the [[K01E12Y23]3 k4ey5] adds to the rich and dynamic sonic palette. The harmonious rhythm in this song, along with the addition of [I1N2S3T4R5U6M7E8N9T0S1], further enhances the musical composition. Additionally, the slow pace at which this music moves contributes to its overall character.</t>
  </si>
  <si>
    <t>The pitch range of [R1A2N3G4E5] [oc0ta1ve2s3] in this song adds a distinctive character that emphasizes its emotional depth, even though it does not have the defining characteristics of [G1E2N3R4E5] style. Interestingly, the composition of this song does not involve the use of [I1N2S3T4R5U6M7E8N9T0S1].</t>
  </si>
  <si>
    <t>This music's pitch range of [R1A2N3G4E5] [oc0ta1ve2s3] offers a unique and memorable listening experience, while its use of [[K01E12Y23]3 k4ey5] conveys a unique and resonant sound. With a running time of [T1M213] seconds, this song captivates with its peaceful beat and showcases a musical performance that employs [I1N2S3T4R5U6M7E8N9T0S1]. Additionally, an uncommon [ti0me1 s2ig3na4tu5re6] [T1I2M3E4_5S6I7G8N9A0T1U2R3E4] adds to its distinctive nature. With a speedy [te0mp1o2], this music is filled with [E1M2O3T4I5O6N7], creating a truly immersive musical journey.</t>
  </si>
  <si>
    <t>['P4_1', 'K1_1', 'TM1_1', 'I1_0', 'S4_1']</t>
  </si>
  <si>
    <t>The musical piece is a classic representation of [G1E2N3R4E5] music, showcasing a pitch range within [R1A2N3G4E5] [oc0ta1ve2s3] and using the [[K01E12Y23]3 k4ey5] to convey a unique and resonant sound. Despite being devoid of [I1N2S3T4R5U6M7E8N9T0S1], this song has a duration of [T1M213] seconds, allowing listeners to fully immerse themselves in its captivating melody and rhythm. Overall, this musical piece is a true masterpiece that demonstrates the power of simplicity and elegance in music.</t>
  </si>
  <si>
    <t>['TM1_1', 'T1_1', 'EM1_1', 'R3_2']</t>
  </si>
  <si>
    <t>This music piece has a length of [T1M213] seconds and a sluggish [te0mp1o2], with a relaxed and moderate rhythm. Despite its slow pace, it expresses [E1M2O3T4I5O6N7], conveying a sense of calmness and tranquility.</t>
  </si>
  <si>
    <t>['P4_1', 'K1_1', 'TS1_o']</t>
  </si>
  <si>
    <t>The music being described has a limited pitch range of [R1A2N3G4E5] [oc0ta1ve2s3], which allows for a greater emphasis on the nuances of tone and phrasing. Additionally, the use of [[K01E12Y23]3 k4ey5] in this music creates a distinct atmosphere. Furthermore, the [ti0me1 s2ig3na4tu5re6] used in this song is unusual, contributing to its unique character. Overall, the combination of these elements makes for a captivating listening experience.</t>
  </si>
  <si>
    <t>['K1_1', 'TM1_1', 'R3_2', 'I1_1', 'TS1_1', 'T1_2', 'EM1_1', 'B1_1']</t>
  </si>
  <si>
    <t>The distinct atmosphere of this music is created through its use of the [[K01E12Y23]3 k4ey5], in this [T1M213]-second song. Its rhythm is perfectly balanced, not too fast nor too slow, and brought to life through the use of [I1N2S3T4R5U6M7E8N9T0S1]. With a [ti0me1 s2ig3na4tu5re6 o7f 8[T91I02M13E24_35S46I57G68N79A80T91U02R13E24]3] and a moderate [te0mp1o2], the music powerfully expresses [E1M2O3T4I5O6N7] throughout [[N01U12M23_34B45A56R67S78]8 b9ar0s1], making for a complete and fulfilling listening experience.</t>
  </si>
  <si>
    <t>The use of a specific pitch range of [R1A2N3G4E5] [oc0ta1ve2s3] in [[K01E12Y23]3 k4ey5] creates a cohesive and unified sound throughout the [T1M213]-second musical piece, which has a balanced rhythm. This song intentionally excludes [I1N2S3T4R5U6M7E8N9T0S1] but utilizes the [[T01I12M23E34_45S56I67G78N89A90T01U12R23E34]4 t5im6e 7si8gn9at0ur1e2] and is played at a leisurely pace. The result is a powerful and memorable sound that projects [E1M2O3T4I5O6N7].</t>
  </si>
  <si>
    <t>['TM1_1', 'R3_1', 'TS1_o', 'T1_0', 'B1_1']</t>
  </si>
  <si>
    <t>This track is TM1 seconds long and features a very dynamic rhythm. The song also has an unusual [ti0me1 s2ig3na4tu5re6] of TIME_SIGNATURE. It moves at a rapid rate and progresses over NUM_BARS bars.</t>
  </si>
  <si>
    <t>This music offers a unique and memorable listening experience with its pitch range of [R1A2N3G4E5] [oc0ta1ve2s3]. The [[K01E12Y23]3 k4ey5] adds a powerful and memorable sound to the composition. Interestingly, [I1N2S3T4R5U6M7E8N9T0S1] are not featured in this song, creating a distinct sonic atmosphere.</t>
  </si>
  <si>
    <t>The use of a specific pitch range of [R1A2N3G4E5] [oc0ta1ve2s3] creates a cohesive and unified sound throughout the musical piece, while the choice of [[K01E12Y23]3 k4ey5] results in a captivating and memorable experience. With a playtime of [T1M213] seconds, the [te0mp1o2] of this song is just right, complementing the overall composition. The music features [I1N2S3T4R5U6M7E8N9T0S1], blending their unique timbres to enhance the sonic landscape. With [T1I2M3E4_5S6I7G8N9A0T1U2R3E4] as the [ti0me1 s2ig3na4tu5re6], this music is played at a brisk pace, contributing to its energetic nature. Although not easily recognizable as [G1E2N3R4E5] style, the song offers a fresh and distinct musical experience.</t>
  </si>
  <si>
    <t>['R1_0', 'R3_0', 'TS1_1', 'I1_1', 'T1_2', 'S4_1', 'B1_1']</t>
  </si>
  <si>
    <t>The [te0mp1o2] of this song may not be danceable, but it is very soothing and peaceful. The music, which is in [T1I2M3E4_5S6I7G8N9A0T1U2R3E4], is brought to life through the use of [I1N2S3T4R5U6M7E8N9T0S1]. The song has a moderate rhythm and is a quintessential example of the [G1E2N3R4E5] genre. Additionally, [[N01U12M23_34B45A56R67S78]8 b9ar0s1] can be heard in this song.</t>
  </si>
  <si>
    <t>['T1_1', 'EM1_1', 'TM1_1', 'I1_1']</t>
  </si>
  <si>
    <t>The music in question moves at a slow pace, yet it manages to project a powerful [E1M2O3T4I5O6N7]. Its duration, which spans [T1M213] seconds, allows for a deep exploration of the musical landscape. The use of [I1N2S3T4R5U6M7E8N9T0S1] is vital to the music, as it adds a layer of complexity and depth that would be missing otherwise. Together, these elements create a unique sonic experience that is both moving and captivating.</t>
  </si>
  <si>
    <t>['P4_1', 'K1_1', 'R3_2', 'S4_1']</t>
  </si>
  <si>
    <t>In this musical piece, the use of a specific pitch range spanning [R1A2N3G4E5] [oc0ta1ve2s3] creates a cohesive and unified sound. Additionally, the [[K01E12Y23]3 k4ey5] adds a powerful and memorable quality to the music. The comfortably moderate rhythm of the song also contributes to its overall sound. This piece is rooted in the conventions of [G1E2N3R4E5] music, which further enhances its unique style and character.</t>
  </si>
  <si>
    <t>['TS1_o', 'P4_1', 'K1_1', 'I1_0']</t>
  </si>
  <si>
    <t>This song is a unique composition that features an unconventional [ti0me1 s2ig3na4tu5re6]. Its pitch range spans within [R1A2N3G4E5] [oc0ta1ve2s3], conveying a distinctive and resonant sound through its use of the [[K01E12Y23]3 k4ey5]. Interestingly, the song has deliberately opted not to incorporate [I1N2S3T4R5U6M7E8N9T0S1], making it a truly distinctive piece of music that challenges conventional norms and expectations. Despite its unconventional characteristics, this song is a testament to the power of creativity and artistic expression.</t>
  </si>
  <si>
    <t>['K1_1', 'TM1_1', 'R3_1', 'I1_1', 'T1_0']</t>
  </si>
  <si>
    <t>This music's use of the [[K01E12Y23]3 k4ey5] creates a rich and dynamic sonic palette in this [T1M213]-second-long song, with a [te0mp1o2] that is really intense. [I1N2S3T4R5U6M7E8N9T0S1] play an important role in the music, contributing to the fast-paced beat of the song.</t>
  </si>
  <si>
    <t>['P4_1', 'K1_1', 'TM1_1', 'R3_1', 'TS1_o', 'EM1_1']</t>
  </si>
  <si>
    <t>This music offers a diverse and dynamic listening experience with a pitch range spanning [R1A2N3G4E5] [oc0ta1ve2s3]. It conveys a unique and resonant sound through its use of [[K01E12Y23]3 k4ey5]. The rhythm in this lively song, which has a duration of [T1M213] seconds, is enhanced by the utilization of an unusual [ti0me1 s2ig3na4tu5re6], [T1I2M3E4_5S6I7G8N9A0T1U2R3E4]. Overall, the music conveys [E1M2O3T4I5O6N7] and is sure to captivate listeners with its innovative approach.</t>
  </si>
  <si>
    <t>This [T1M213]-second song with an exceptionally energetic beat and a fast [te0mp1o2] deviates from the typical [G1E2N3R4E5] sound. Its pitch range is within [R1A2N3G4E5] [oc0ta1ve2s3], and the [[K01E12Y23]3 k4ey5] provides a powerful and memorable sound. [I1N2S3T4R5U6M7E8N9T0S1] play an important role in the music, while the song's [ti0me1 s2ig3na4tu5re6] is atypical, marked by [T1I2M3E4_5S6I7G8N9A0T1U2R3E4].</t>
  </si>
  <si>
    <t>['P4_1', 'K1_1', 'TM1_1', 'R3_1', 'I1_0', 'TS1_1', 'T1_2', 'S4_0']</t>
  </si>
  <si>
    <t>With a pitch range spanning [R1A2N3G4E5] [oc0ta1ve2s3], this music offers a diverse and dynamic listening experience. Composed in the [[K01E12Y23]3 k4ey5], the song has a duration of [T1M213] seconds and showcases an electrifying rhythm. Opting not to incorporate [I1N2S3T4R5U6M7E8N9T0S1], it adheres to the [T1I2M3E4_5S6I7G8N9A0T1U2R3E4] meter and maintains a moderate [te0mp1o2]. Breaking away from the traditions of the classic [G1E2N3R4E5] style, this song presents a unique musical journey.</t>
  </si>
  <si>
    <t>The pitch range of [R1A2N3G4E5] [oc0ta1ve2s3] in this song adds a distinctive character and emphasizes its emotional depth. The [te0mp1o2] is just right, and the arrangement has intentionally omitted the use of [I1N2S3T4R5U6M7E8N9T0S1]. Despite this, the music effectively projects [E1M2O3T4I5O6N7]. The song has a running time of [T1M213] seconds, which translates to [[N01U12M23_34B45A56R67S78]8 b9ar0s1] in length.</t>
  </si>
  <si>
    <t>['K1_1', 'TM1_1', 'R3_0', 'I1_0']</t>
  </si>
  <si>
    <t>This song's use of the [[K01E12Y23]3 k4ey5] creates a rich and dynamic sonic palette, despite [I1N2S3T4R5U6M7E8N9T0S1] not being a part of the instrumentation. The song runs for [T1M213] seconds and has a very meditative beat.</t>
  </si>
  <si>
    <t>['TM1_1', 'R3_1']</t>
  </si>
  <si>
    <t>This song has a truly electrifying rhythm and plays for [T1M213] seconds.</t>
  </si>
  <si>
    <t>From the earliest times, instruments have played an important role in music. Across different cultures and genres, musical instruments have been used to create a wide range of sounds and rhythms, adding depth and richness to compositions. Whether it's the soaring notes of a violin or the steady beat of a drum, instruments can evoke powerful emotions and enhance the storytelling of a song. With advancements in technology, new types of instruments have been developed, expanding the possibilities for musicians to experiment with different sounds and styles. Overall, instruments continue to be a vital element of music, allowing musicians to express themselves in unique and creative ways.</t>
  </si>
  <si>
    <t>The [[K01E12Y23]3 k4ey5] in this music provides a powerful and memorable sound to the song, which has a playtime of [T1M213] seconds and a very mellow rhythm.</t>
  </si>
  <si>
    <t>['P4_1', 'K1_1', 'TM1_1', 'R3_1', 'I1_1', 'TS1_o', 'T1_2', 'EM1_1']</t>
  </si>
  <si>
    <t>The music's limited pitch range of [R1A2N3G4E5] [oc0ta1ve2s3] creates a unique opportunity to accentuate the subtle variations in tone and phrasing, which is further enhanced by the special emotional quality that [[K01E12Y23]3 k4ey5] brings to this music. Clocking in at [T1M213] seconds, the song's rapid [te0mp1o2] is supported by the instrumental arrangement, where [I1N2S3T4R5U6M7E8N9T0S1] play an integral role. Additionally, the use of an unconventional [[T01I12M23E34_45S56I67G78N89A90T01U12R23E34]4 t5im6e 7si8gn9at0ur1e2] adds to the song's distinctiveness. Despite its unusual rhythmic structure, the song's beat remains well-balanced, further contributing to its overall coherence. Overall, the music radiates a sense of [E1M2O3T4I5O6N7], further elevating the listener's experience.</t>
  </si>
  <si>
    <t>['P4_1', 'K1_1', 'TM1_1', 'R3_1', 'I1_1', 'TS1_o', 'T1_1', 'S4_0']</t>
  </si>
  <si>
    <t>This music is composed in the [[K01E12Y23]3 k4ey5] and has a pitch range within [R1A2N3G4E5] [oc0ta1ve2s3]. The length of the song is [T1M213] seconds, and its rhythm is incredibly powerful. [I1N2S3T4R5U6M7E8N9T0S1] are utilized in the musical performance, while the [ti0me1 s2ig3na4tu5re6] deviates from the norm, being [T1I2M3E4_5S6I7G8N9A0T1U2R3E4]. Despite the slow [te0mp1o2], this music is not a true representation of the typical [G1E2N3R4E5] genre.</t>
  </si>
  <si>
    <t>['P4_1', 'S2_1', 'TM1_1']</t>
  </si>
  <si>
    <t>This track runs for [T1M213] seconds and features a pitch range within [R1A2N3G4E5] [oc0ta1ve2s3]. The music is inspired by [A1R2T3I4S5T6]'s style, and it incorporates elements that mimic their unique sound.</t>
  </si>
  <si>
    <t>['P4_1', 'K1_1', 'TM1_1', 'R3_1', 'TS1_1', 'I1_1', 'S4_1']</t>
  </si>
  <si>
    <t>The music in question has a pitch range of [R1A2N3G4E5] [oc0ta1ve2s3] and utilizes the [[K01E12Y23]3 k4ey5], which creates a rich and dynamic sonic palette. The beat of the song is highly energetic and is played in [[T01I12M23E34_45S56I67G78N89A90T01U12R23E34]4 t5im6e 7si8gn9at0ur1e2]. The sound of the music is achieved through the use of [I1N2S3T4R5U6M7E8N9T0S1], and the overall style of the song is heavily influenced by [G1E2N3R4E5]. Additionally, the song has a duration of [T1M213] seconds, making it a well-crafted and thought-out piece of music.</t>
  </si>
  <si>
    <t>['P4_1', 'B1_1', 'TS1_1']</t>
  </si>
  <si>
    <t>The musical piece I'm describing showcases a pitch range within [R1A2N3G4E5] [oc0ta1ve2s3] and progresses through [[N01U12M23_34B45A56R67S78]8 b9ar0s1]. It has a [ti0me1 s2ig3na4tu5re6 o7f 8[T91I02M13E24_35S46I57G68N79A80T91U02R13E24]3]. With these musical elements, the piece is able to create a unique and distinct sound that engages the listener's attention and captures their imagination. The pitch range allows for a variety of tones and emotions to be conveyed, while the progression through bars creates a sense of movement and momentum throughout the song. The [ti0me1 s2ig3na4tu5re6] further enhances this momentum by providing a consistent rhythmic structure that helps to guide the listener through the piece. Together, these musical elements combine to create a dynamic and engaging musical experience.</t>
  </si>
  <si>
    <t>['P4_1', 'TM1_1', 'R3_0', 'S4_1']</t>
  </si>
  <si>
    <t>The [G1E2N3R4E5]-influenced song has a distinctive character, emphasized by its pitch range of [R1A2N3G4E5] [oc0ta1ve2s3], which adds emotional depth. The song's calming and soothing beat is complemented by its length of [T1M213] seconds, creating a fully immersive experience for the listener.</t>
  </si>
  <si>
    <t>['TS1_1', 'T1_0', 'I1_0']</t>
  </si>
  <si>
    <t>The music in this song follows a [T1I2M3E4_5S6I7G8N9A0T1U2R3E4] meter and is played at a fast [te0mp1o2]. However, the arrangement has omitted the use of [I1N2S3T4R5U6M7E8N9T0S1].</t>
  </si>
  <si>
    <t>['K1_1', 'TM1_1', 'R3_2', 'I1_0', 'T1_1']</t>
  </si>
  <si>
    <t>This music is composed in the [[K01E12Y23]3 k4ey5] and has a duration of [T1M213] seconds. The rhythm of the song is moderate and consistent, with [I1N2S3T4R5U6M7E8N9T0S1] not being a part of the instrumentation. Additionally, the song features a slow rhythm.</t>
  </si>
  <si>
    <t>['T1_2', 'TM1_1', 'S4_1', 'TS1_1']</t>
  </si>
  <si>
    <t>This song is rooted in the conventions of [G1E2N3R4E5] music and features a moderate rhythm based on a [[T01I12M23E34_45S56I67G78N89A90T01U12R23E34]4 t5im6e 7si8gn9at0ur1e2]. It has a runtime of [T1M213] seconds, and the music is crafted to reflect the genre's traditional elements while maintaining its own unique style. The combination of the moderate rhythm and the traditional genre elements results in a distinctive sound that captures the essence of the style and showcases the artist's creativity.</t>
  </si>
  <si>
    <t>['TM1_1', 'TS1_1', 'T1_0', 'EM1_1', 'B1_1']</t>
  </si>
  <si>
    <t>The music is a high-speed piece with a feeling of [E1M2O3T4I5O6N7]. Its [ti0me1 s2ig3na4tu5re6] is [T1I2M3E4_5S6I7G8N9A0T1U2R3E4], and the song structure is made up of [[N01U12M23_34B45A56R67S78]8 b9ar0s1]. The running time of the song is [T1M213] seconds.</t>
  </si>
  <si>
    <t>['K1_1', 'R3_1', 'TS1_o', 'I1_0', 'B1_1']</t>
  </si>
  <si>
    <t>The captivating and memorable experience of this music is enhanced by its choice of [[K01E12Y23]3 k4ey5]. The song's energetic beat adds to its appeal, while its unconventional [ti0me1 s2ig3na4tu5re6] [T1I2M3E4_5S6I7G8N9A0T1U2R3E4] adds a unique touch. Furthermore, the arrangement of this song deliberately omits the use of [I1N2S3T4R5U6M7E8N9T0S1], resulting in a distinct sound. The song's length is determined by [[N01U12M23_34B45A56R67S78]8 b9ar0s1], contributing to its overall composition.</t>
  </si>
  <si>
    <t>['T1_2', 'EM1_1']</t>
  </si>
  <si>
    <t>The music played at a medium pace conveys a [E1M2O3T4I5O6N7] feeling.</t>
  </si>
  <si>
    <t>This music's pitch range of [R1A2N3G4E5] [oc0ta1ve2s3] offers a unique and memorable listening experience, while the [[K01E12Y23]3 k4ey5] adds a distinctive flavor. With a length of [T1M213] seconds, the song captivates listeners with its energetic beat. Interestingly, this song doesn't feature any [I1N2S3T4R5U6M7E8N9T0S1]. The music employs the [[T01I12M23E34_45S56I67G78N89A90T01U12R23E34]4 t5im6e 7si8gn9at0ur1e2] and maintains a moderate [te0mp1o2], all while radiating [E1M2O3T4I5O6N7].</t>
  </si>
  <si>
    <t>This music offers a unique and memorable listening experience with its pitch range of [R1A2N3G4E5] [oc0ta1ve2s3]. It conveys a unique and resonant sound through its use of [[K01E12Y23]3 k4ey5]. Lasting [T1M213] seconds, the song's rhythm is relaxed and moderate, and it does not include any [I1N2S3T4R5U6M7E8N9T0S1]. The meter of the music is [T1I2M3E4_5S6I7G8N9A0T1U2R3E4], and it moves at a moderate speed. Overall, the music radiates [E1M2O3T4I5O6N7].</t>
  </si>
  <si>
    <t>['EM1_1', 'B1_1', 'TM1_1']</t>
  </si>
  <si>
    <t>This song, composed of approximately [[N01U12M23_34B45A56R67S78]8 b9ar0s1], plays for [T1M213] seconds and conveys [E1M2O3T4I5O6N7] through its music.</t>
  </si>
  <si>
    <t>The sentence "The song plays for [T1M213] seconds" is incomplete and needs additional information to form a paragraph. Please provide more context or additional sentences to work with.</t>
  </si>
  <si>
    <t>['P4_1', 'K1_1', 'TM1_1', 'R3_1', 'TS1_1', 'I1_0', 'EM1_1']</t>
  </si>
  <si>
    <t>The pitch range of [R1A2N3G4E5] [oc0ta1ve2s3] adds a distinctive character to the music, emphasizing its emotional depth. With its use of [[K01E12Y23]3 k4ey5], this music conveys a unique and resonant sound. This song has a runtime of [T1M213] seconds and features a fast-paced [te0mp1o2]. The meter of the music is [T1I2M3E4_5S6I7G8N9A0T1U2R3E4], and [I1N2S3T4R5U6M7E8N9T0S1] are notably absent, further contributing to its unique composition. Overall, the music is [E1M2O3T4I5O6N7] in nature.</t>
  </si>
  <si>
    <t>['P4_1', 'K1_1', 'TM1_1', 'R3_0', 'I1_0', 'TS1_o', 'T1_0', 'EM1_1', 'B1_1']</t>
  </si>
  <si>
    <t>The use of a specific pitch range of [R1A2N3G4E5] [oc0ta1ve2s3] creates a cohesive and unified sound throughout the musical piece, while the [[K01E12Y23]3 k4ey5] provides a powerful and memorable sound. With a length of [T1M213] seconds, the song unfolds at a soft and smooth [te0mp1o2]. It deliberately excludes the incorporation of [I1N2S3T4R5U6M7E8N9T0S1], and instead embraces an uncommon [ti0me1 s2ig3na4tu5re6 o7f 8[T91I02M13E24_35S46I57G68N79A80T91U02R13E24]3]. With a speedy [te0mp1o2], the music evokes a [E1M2O3T4I5O6N7] nature, spanning roughly [[N01U12M23_34B45A56R67S78]8 b9ar0s1].</t>
  </si>
  <si>
    <t>['P4_1', 'K1_1', 'TS1_o', 'I1_0', 'B1_1']</t>
  </si>
  <si>
    <t>The music being described here offers a diverse and dynamic listening experience, with a pitch range spanning [R1A2N3G4E5] [oc0ta1ve2s3]. The [[K01E12Y23]3 k4ey5] used in this song contributes to its powerful and memorable sound, while the unusual [ti0me1 s2ig3na4tu5re6 o7f 8[T91I02M13E24_35S46I57G68N79A80T91U02R13E24]3] sets it apart from more conventional music. Additionally, the absence of [I1N2S3T4R5U6M7E8N9T0S1] adds to the unique character of the song. Overall, the song consists of around [[N01U12M23_34B45A56R67S78]8 b9ar0s1] and provides a truly distinctive listening experience.</t>
  </si>
  <si>
    <t>['TM1_1', 'R3_0', 'TS1_1', 'I1_1', 'T1_2', 'B1_1']</t>
  </si>
  <si>
    <t>This song has a very peaceful beat and is moderately-paced, with a running time of [T1M213] seconds. The music is based on a [[T01I12M23E34_45S56I67G78N89A90T01U12R23E34]4 t5im6e 7si8gn9at0ur1e2] and should feature [I1N2S3T4R5U6M7E8N9T0S1]. There are roughly [[N01U12M23_34B45A56R67S78]8 b9ar0s1] in this song.</t>
  </si>
  <si>
    <t>['P4_1', 'K1_1', 'TM1_1', 'R3_2', 'I1_0']</t>
  </si>
  <si>
    <t>The music in question has a limited pitch range of [R1A2N3G4E5] [oc0ta1ve2s3], which allows for a greater emphasis on the nuances of tone and phrasing. Additionally, it uses the [[K01E12Y23]3 k4ey5] to create a distinct atmosphere. The song runs for [T1M213] seconds and has a smooth and steady rhythm. Notably, the composition deliberately excludes certain instruments.</t>
  </si>
  <si>
    <t>['P4_1', 'K1_1', 'R3_1', 'I1_1', 'EM1_1']</t>
  </si>
  <si>
    <t>The cohesive and unified sound in a musical piece can be achieved by using a specific pitch range spanning [R1A2N3G4E5] [oc0ta1ve2s3]. Additionally, the use of the [[K01E12Y23]3 k4ey5] in the composition creates a powerful and memorable sound. The rhythm in this song is highly vigorous, further contributing to the energetic nature of the piece. To enhance the music further, [I1N2S3T4R5U6M7E8N9T0S1] should be included in the composition. The overall emotion conveyed through this music is [E1M2O3T4I5O6N7], making it a powerful and impactful piece of music.</t>
  </si>
  <si>
    <t>The compact pitch range of [R1A2N3G4E5] [oc0ta1ve2s3] results in a focused and impactful musical performance, while the [[K01E12Y23]3 k4ey5] gives this music a special emotional quality. With a runtime of [T1M213] seconds, the song maintains a fast-paced [te0mp1o2]. It is devoid of [I1N2S3T4R5U6M7E8N9T0S1] and features a [T1I2M3E4_5S6I7G8N9A0T1U2R3E4] meter, contributing to its slow-paced nature. Overall, the music radiates [E1M2O3T4I5O6N7].</t>
  </si>
  <si>
    <t>The music is composed in the [[K01E12Y23]3 k4ey5] and has a duration of [T1M213] seconds, with a pitch range within [R1A2N3G4E5] [oc0ta1ve2s3]. It exhibits a tranquil and peaceful rhythm, where [I1N2S3T4R5U6M7E8N9T0S1] play an important role. The song's [ti0me1 s2ig3na4tu5re6] is unconventional, marked by [T1I2M3E4_5S6I7G8N9A0T1U2R3E4], and it maintains a rapid [te0mp1o2]. Although the song's style deviates from the usual features of the [G1E2N3R4E5] genre.</t>
  </si>
  <si>
    <t>This music offers a unique and memorable listening experience with its pitch range of [R1A2N3G4E5] [oc0ta1ve2s3]. The use of [[K01E12Y23]3 k4ey5] creates a distinct atmosphere, while the intense [te0mp1o2] keeps the song driving forward during its [T1M213] seconds duration. Unlike other songs, [I1N2S3T4R5U6M7E8N9T0S1] are not featured here, allowing the focus to solely rest on the music itself. With a [ti0me1 s2ig3na4tu5re6 o7f 8[T91I02M13E24_35S46I57G68N79A80T91U02R13E24]3] and a moderate speed, this composition evokes a [E1M2O3T4I5O6N7] feeling, adding depth to the overall experience.</t>
  </si>
  <si>
    <t>['P4_1', 'B1_1', 'TS1_o']</t>
  </si>
  <si>
    <t>This song features a [ti0me1 s2ig3na4tu5re6] that is not commonly found and progresses through [[N01U12M23_34B45A56R67S78]8 b9ar0s1], while its music's limited pitch range of [R1A2N3G4E5] [oc0ta1ve2s3] allows for a greater emphasis on the nuances of tone and phrasing.</t>
  </si>
  <si>
    <t>['P4_1', 'TM1_1', 'R3_0', 'TS1_o', 'R1_0', 'T1_0', 'S4_0']</t>
  </si>
  <si>
    <t>This music offers a unique and memorable listening experience with its pitch range of [R1A2N3G4E5] [oc0ta1ve2s3]. The song has a duration of [T1M213] seconds and moves quickly with a [te0mp1o2] that is very soothing and peaceful, although too subdued for dancing. However, this song's [ti0me1 s2ig3na4tu5re6] is not standard, which sets it apart from typical songs in the [G1E2N3R4E5] genre. Despite its lack of adherence to genre norms, this music does not embody the essence of [G1E2N3R4E5] genre.</t>
  </si>
  <si>
    <t>['P4_1', 'TM1_1', 'I1_0', 'T1_0', 'B1_1']</t>
  </si>
  <si>
    <t>In this musical piece, a specific pitch range of [R1A2N3G4E5] [oc0ta1ve2s3] is utilized to create a cohesive and unified sound. The track has a duration of [T1M213] seconds and features no [I1N2S3T4R5U6M7E8N9T0S1]. It is played at a brisk pace and consists of [[N01U12M23_34B45A56R67S78]8 b9ar0s1]. Together, these elements combine to form a unique and distinctive musical composition.</t>
  </si>
  <si>
    <t>['T1_2', 'R3_0', 'I1_0']</t>
  </si>
  <si>
    <t>This song has a very comfortable beat and is played at a moderate rate. However, the arrangement of the song has intentionally omitted the use of certain instruments.</t>
  </si>
  <si>
    <t>['B1_1', 'R3_0']</t>
  </si>
  <si>
    <t>This song has a very peaceful and easy rhythm that progresses over [[N01U12M23_34B45A56R67S78]8 b9ar0s1]. The tranquil rhythm of the song carries the listener through each bar with a sense of relaxation and ease. The song's simplicity and gentle pace make it an ideal choice for background music or as a calming soundtrack for meditation or yoga practice. Overall, the combination of the song's easy rhythm and the number of bars it progresses through creates a soothing and enjoyable listening experience.</t>
  </si>
  <si>
    <t>['P4_1', 'K1_1', 'TM1_1', 'R3_2', 'TS1_1', 'T1_0', 'B1_1']</t>
  </si>
  <si>
    <t>This music has a pitch range within [R1A2N3G4E5] [oc0ta1ve2s3] and uses the [[K01E12Y23]3 k4ey5] to create a rich and dynamic sonic palette. The song is [T1M213] seconds long and has a moderate and easy-to-follow beat, despite also being fast-paced. It has a [ti0me1 s2ig3na4tu5re6 o7f 8[T91I02M13E24_35S46I57G68N79A80T91U02R13E24]3] and a total of [[N01U12M23_34B45A56R67S78]8 b9ar0s1].</t>
  </si>
  <si>
    <t>The music on offer provides a diverse and dynamic listening experience, with a pitch range spanning [R1A2N3G4E5] [oc0ta1ve2s3]. Additionally, the music is in [T1I2M3E4_5S6I7G8N9A0T1U2R3E4]. Whether you are looking for a range of notes to stimulate your auditory senses or a unique and varied musical experience, this music is sure to captivate and engage you. With its rich pitch range and distinct [ti0me1 s2ig3na4tu5re6], it offers a truly immersive and memorable listening experience.</t>
  </si>
  <si>
    <t>['I4_1', 'R3_1', 'I1_0']</t>
  </si>
  <si>
    <t>The melody track of this song primarily relies on the use of [I1N2S3T4R5U6M7E8N9T0], while the beat is very heavy. Interestingly, the song has opted not to incorporate [I1N2S3T4R5U6M7E8N9T0S1] in its arrangement, which creates a unique sonic texture. Despite the absence of these instruments, the song still manages to deliver a compelling musical experience, showcasing the creative choices of the artist or producer. Overall, the combination of the melody track and heavy beat, along with the intentional omission of certain instruments, contribute to the distinctiveness of this song.</t>
  </si>
  <si>
    <t>The music has a sluggish [te0mp1o2], but the beat of this song is moderate and easy to follow. Despite the slow pace of the music, the beat is not too difficult to keep up with, making it easier to dance or move along to the rhythm.</t>
  </si>
  <si>
    <t>This song's limited pitch range of [R1A2N3G4E5] [oc0ta1ve2s3] creates a unique soundscape that emphasizes the nuances of tone and phrasing. Adding to its sonic complexity, the music's use of [[K01E12Y23]3 k4ey5] creates a rich and dynamic palette of harmonies. Clocking in at [T1M213] seconds, the track has a serene rhythm that invites the listener to get lost in its tranquil atmosphere. The deliberate exclusion of [I1N2S3T4R5U6M7E8N9T0S1] adds to the song's distinctive character. In addition, the non-standard [[T01I12M23E34_45S56I67G78N89A90T01U12R23E34]4 t5im6e 7si8gn9at0ur1e2] contributes to the music's moderate, yet engaging rhythm. Ultimately, the song's emotional projection conveys [E1M2O3T4I5O6N7], making it a truly remarkable musical piece.</t>
  </si>
  <si>
    <t>['P4_1', 'K1_1', 'TM1_1', 'R3_0', 'I1_0', 'S4_0']</t>
  </si>
  <si>
    <t>This music offers a diverse and dynamic listening experience with a pitch range spanning [R1A2N3G4E5] [oc0ta1ve2s3]. Its use of [[K01E12Y23]3 k4ey5] creates a distinct atmosphere that is complemented by the song's slow and relaxing [te0mp1o2], which has a duration of [T1M213] seconds. The composition of this song does not involve the use of [I1N2S3T4R5U6M7E8N9T0S1], and it deviates from the typical style of [G1E2N3R4E5]. Despite these differences, this music offers a unique and captivating listening experience that is sure to engage and intrigue its listeners.</t>
  </si>
  <si>
    <t>To create a lively and engaging song, it's important to have a quick beat. This can be enhanced by including a variety of instruments in the music. By incorporating instruments like drums, guitar, [ke0y1]board, or any other musical instrument, the song can become more dynamic and appealing to the listener. Whether it's a pop, rock, or dance song, the right blend of instruments can make all the difference in creating a catchy and memorable tune.</t>
  </si>
  <si>
    <t>['TS1_o', 'K1_1', 'R3_2', 'I1_0']</t>
  </si>
  <si>
    <t>The song being referred to here is an unconventional piece that breaks away from the usual [ti0me1 s2ig3na4tu5re6] used in music. Despite not conforming to a common [ti0me1 s2ig3na4tu5re6], it manages to maintain a consistent and moderate beat throughout. The absence of [I1N2S3T4R5U6M7E8N9T0S1] is notable, but the music's choice of [[K01E12Y23]3 k4ey5] results in a captivating and memorable experience for the listener.</t>
  </si>
  <si>
    <t>The use of a specific pitch range of [R1A2N3G4E5] [oc0ta1ve2s3] creates a cohesive and unified sound throughout the musical piece, while the choice of [[K01E12Y23]3 k4ey5] results in a captivating and memorable experience. The combination of these elements contributes to the overall quality of the music and can enhance the listener's emotional connection to the piece. The pitch range and [ke0y1] can influence the mood and atmosphere of the music, and when used effectively, can create a powerful and engaging musical experience. Whether it is a complex composition or a simple melody, the use of specific pitch ranges and [ke0y1]s can play a crucial role in shaping the overall sound and impact of the music.</t>
  </si>
  <si>
    <t>['T1_1', 'TM1_1']</t>
  </si>
  <si>
    <t>The song's pace is slow, and it lasts for a certain number of seconds.</t>
  </si>
  <si>
    <t>['K1_1', 'R3_1', 'I1_0', 'T1_0', 'EM1_1', 'B1_1']</t>
  </si>
  <si>
    <t>The high-[te0mp1o2] music is defined by its strong beat and the notable absence of instruments, giving it a special emotional quality. This music is composed of [[N01U12M23_34B45A56R67S78]8 b9ar0s1] and its [ke0y1] plays a significant role in the emotional quality it evokes. Despite the lack of instruments, the beat remains extremely strong, adding to the energy of the piece. Overall, this music is a powerful and emotional composition that is characterized by its unique combination of [ke0y1], [te0mp1o2], and instrumentation.</t>
  </si>
  <si>
    <t>['K1_1', 'TM1_1', 'TS1_1', 'I1_0', 'EM1_1', 'B1_1']</t>
  </si>
  <si>
    <t>This music is composed in the [[K01E12Y23]3 k4ey5] and is a [T1M213]-second-long song based on a [[T01I12M23E34_45S56I67G78N89A90T01U12R23E34]4 t5im6e 7si8gn9at0ur1e2]. You won't find any [I1N2S3T4R5U6M7E8N9T0S1] in this song, but it radiates [E1M2O3T4I5O6N7]. Overall, there are roughly [[N01U12M23_34B45A56R67S78]8 b9ar0s1] in this composition.</t>
  </si>
  <si>
    <t>['P4_1', 'R3_1', 'TS1_o', 'I1_1', 'B1_1']</t>
  </si>
  <si>
    <t>The musical piece is a vibrant composition that showcases a pitch range spanning [R1A2N3G4E5] [oc0ta1ve2s3] and features lively rhythms. Unlike typical songs, this piece has a unique [ti0me1 s2ig3na4tu5re6 o7f 8[T91I02M13E24_35S46I57G68N79A80T91U02R13E24]3]. The addition of [I1N2S3T4R5U6M7E8N9T0S1] to the composition enhances its overall musicality. The song progresses through [[N01U12M23_34B45A56R67S78]8 b9ar0s1], allowing for a seamless and dynamic musical journey.</t>
  </si>
  <si>
    <t>This music's pitch range is within [R1A2N3G4E5] [oc0ta1ve2s3], and its use of [[K01E12Y23]3 k4ey5] creates a distinct atmosphere. The track is [T1M213] seconds in length and features a soothing beat. You won't hear any [I1N2S3T4R5U6M7E8N9T0S1] in this song, and the [ti0me1 s2ig3na4tu5re6] is not conventional, [T1I2M3E4_5S6I7G8N9A0T1U2R3E4]. With a slow [te0mp1o2], the music is characterized by [E1M2O3T4I5O6N7].</t>
  </si>
  <si>
    <t>['P4_1', 'K1_1', 'TM1_1', 'R3_2', 'I1_0', 'TS1_1', 'T1_0', 'EM1_1']</t>
  </si>
  <si>
    <t>This music offers a unique and memorable listening experience with its pitch range of [R1A2N3G4E5] [oc0ta1ve2s3] and its use of [[K01E12Y23]3 k4ey5], which conveys a resonant and distinctive sound. The track is [T1M213] seconds long and features a beat that is neither too fast nor too slow. Deliberately excluding [I1N2S3T4R5U6M7E8N9T0S1], this song is performed quickly with a [ti0me1 s2ig3na4tu5re6 o7f 8[T91I02M13E24_35S46I57G68N79A80T91U02R13E24]3]. The music radiates [E1M2O3T4I5O6N7], making for a compelling and singular piece of art.</t>
  </si>
  <si>
    <t>['S2_0', 'K1_1', 'R3_2']</t>
  </si>
  <si>
    <t>Although this music does not reflect [A1R2T3I4S5T6]'s classic sound, the use of [[K01E12Y23]3 k4ey5] adds a unique flavor to the composition. Additionally, the beat of the song is moderate, further contributing to its overall sound.</t>
  </si>
  <si>
    <t>['K1_1', 'TM1_1', 'TS1_1', 'T1_2', 'EM1_1']</t>
  </si>
  <si>
    <t>The [[K01E12Y23]3 k4ey5] in this music provides a powerful and memorable sound, with a duration of [T1M213] seconds. It is based on a [[T01I12M23E34_45S56I67G78N89A90T01U12R23E34]4 t5im6e 7si8gn9at0ur1e2], creating a moderate-speed composition filled with [E1M2O3T4I5O6N7].</t>
  </si>
  <si>
    <t>['K1_1', 'R3_0', 'TS1_o', 'I1_1', 'T1_0', 'B1_1']</t>
  </si>
  <si>
    <t>The captivating and memorable experience provided by this music is a result of its choice of [[K01E12Y23]3 k4ey5]. The song features a very smooth and relaxing beat, while its [ti0me1 s2ig3na4tu5re6] deviates from the norm, featuring [T1I2M3E4_5S6I7G8N9A0T1U2R3E4]. To create the desired sound, the music should feature [I1N2S3T4R5U6M7E8N9T0S1] played at a fast [te0mp1o2]. Overall, this song consists of [[N01U12M23_34B45A56R67S78]8 b9ar0s1], making it a unique and intriguing piece of music that stands out from the rest.</t>
  </si>
  <si>
    <t>['P4_1', 'K1_1', 'TM1_1', 'R3_0', 'TS1_1', 'I1_1', 'S4_1']</t>
  </si>
  <si>
    <t>The music in question has several distinctive characteristics that contribute to its emotional depth and richness. Firstly, the pitch range spans [R1A2N3G4E5] [oc0ta1ve2s3], which adds a unique character to the music. Additionally, the music is composed in the [[K01E12Y23]3 k4ey5], creating a dynamic sonic palette. The rhythm is very relaxing and tranquil, and the song is performed in [T1I2M3E4_5S6I7G8N9A0T1U2R3E4] meter. [I1N2S3T4R5U6M7E8N9T0S1] are utilized in the musical performance, contributing to the song's overall sound. This track lasts for [T1M213] seconds and falls into the category of [G1E2N3R4E5] music.</t>
  </si>
  <si>
    <t>This song has a length of [T1M213] seconds and features a pitch range within [R1A2N3G4E5] [oc0ta1ve2s3]. The [I1N2S3T4R5U6M7E8N9T0S1] contribute to the overall musical composition. In addition, the use of the [[K01E12Y23]3 k4ey5] adds a unique flavor to the music, enhancing its distinctive qualities.</t>
  </si>
  <si>
    <t>The music being described has a pitch range of [R1A2N3G4E5] [oc0ta1ve2s3] and is played in the [[K01E12Y23]3 k4ey5], which adds a unique flavor to the piece. The track is [T1M213] seconds in length and features a highly vigorous rhythm. Interestingly, the music has opted not to incorporate [I1N2S3T4R5U6M7E8N9T0S1], giving it a distinct sound. It is played at a high [te0mp1o2] with a [T1I2M3E4_5S6I7G8N9A0T1U2R3E4] meter, contributing to its energetic nature. The music evokes a sense of [E1M2O3T4I5O6N7], which further adds to its appeal.</t>
  </si>
  <si>
    <t>The musical piece showcases a pitch range within [R1A2N3G4E5] [oc0ta1ve2s3] and is composed in the [[K01E12Y23]3 k4ey5]. It has a length of [T1M213] seconds and features a very soft and smooth rhythm. The composition of this song does not involve the use of [I1N2S3T4R5U6M7E8N9T0S1]. The music follows a [[T01I12M23E34_45S56I67G78N89A90T01U12R23E34]4 t5im6e 7si8gn9at0ur1e2] and is played at a moderate pace, effectively conveying [E1M2O3T4I5O6N7].</t>
  </si>
  <si>
    <t>This music offers a diverse and dynamic listening experience with a pitch range spanning [R1A2N3G4E5] [oc0ta1ve2s3]. The [[K01E12Y23]3 k4ey5] adds a special emotional quality to the song, which lasts for [T1M213] seconds. The rhythm is extremely invigorating and features an unusual [[T01I12M23E34_45S56I67G78N89A90T01U12R23E34]4 t5im6e 7si8gn9at0ur1e2]. Interestingly, this song has opted not to incorporate [I1N2S3T4R5U6M7E8N9T0S1] and is played at a medium [te0mp1o2]. Its unique sound sets it apart from the typical [G1E2N3R4E5] genre.</t>
  </si>
  <si>
    <t>The musical piece is a prime representation of the [G1E2N3R4E5] style, showcasing a pitch range within [R1A2N3G4E5] [oc0ta1ve2s3] and employing a non-standard [ti0me1 s2ig3na4tu5re6 o7f 8[T91I02M13E24_35S46I57G68N79A80T91U02R13E24]3]. The [[K01E12Y23]3 k4ey5] adds a special emotional quality to the piece, which is played at a medium pace and lasts for [T1M213] seconds. Although [I1N2S3T4R5U6M7E8N9T0S1] are not part of the instrumentation, the beat in the song is very tranquilizing, creating a unique and captivating musical experience.</t>
  </si>
  <si>
    <t>['P4_1', 'K1_1', 'I1_0', 'T1_0', 'B1_1']</t>
  </si>
  <si>
    <t>The music offers a unique and memorable listening experience with its pitch range of [R1A2N3G4E5] [oc0ta1ve2s3]. The use of [[K01E12Y23]3 k4ey5] creates a distinct atmosphere, while the song's rapid [te0mp1o2] propels it forward over [[N01U12M23_34B45A56R67S78]8 b9ar0s1]. Interestingly, this song has chosen not to incorporate [I1N2S3T4R5U6M7E8N9T0S1], further emphasizing its unique character.</t>
  </si>
  <si>
    <t>The music being discussed here has a number of distinct features that make it stand out. Firstly, its pitch range spans [R1A2N3G4E5] [oc0ta1ve2s3], giving it a unique character that emphasizes its emotional depth. Additionally, the use of the [[K01E12Y23]3 k4ey5] adds a special flavor to the music, creating a truly distinctive sound. The song itself runs for [T1M213] seconds and features a moderate beat that is neither too fast nor too slow. The music is also enriched by the use of [I1N2S3T4R5U6M7E8N9T0S1], which add to the overall texture and atmosphere of the piece. Interestingly, the song employs an unusual [[T01I12M23E34_45S56I67G78N89A90T01U12R23E34]4 t5im6e 7si8gn9at0ur1e2], further contributing to its unique sound. Despite its high [te0mp1o2], the music does not adhere to the usual conventions of [G1E2N3R4E5] style, making it a truly innovative and exciting piece.</t>
  </si>
  <si>
    <t>['K1_1', 'TM1_1', 'R3_1', 'TS1_1', 'I1_1', 'T1_0']</t>
  </si>
  <si>
    <t>This music's use of the [[K01E12Y23]3 k4ey5] creates a rich and dynamic sonic palette, with a track duration of [T1M213] seconds. The song's very fast and lively rhythm, following a [T1I2M3E4_5S6I7G8N9A0T1U2R3E4] meter, is complemented by the important role played by [I1N2S3T4R5U6M7E8N9T0S1]. Overall, the music's [te0mp1o2] adds to its energetic nature.</t>
  </si>
  <si>
    <t>['P4_1', 'R3_2', 'TS1_o', 'T1_2', 'S4_0']</t>
  </si>
  <si>
    <t>The song's pitch range is within [R1A2N3G4E5] [oc0ta1ve2s3], and its beat is moderate and easy to follow. Employing a non-standard [ti0me1 s2ig3na4tu5re6 o7f 8[T91I02M13E24_35S46I57G68N79A80T91U02R13E24]3], the song maintains a balanced beat. However, this music does not evoke the classic [G1E2N3R4E5] sound.</t>
  </si>
  <si>
    <t>['T1_0', 'TM1_1', 'R3_2', 'TS1_1']</t>
  </si>
  <si>
    <t>The music has a rapid [te0mp1o2] and a running time of [T1M213] seconds, while its [te0mp1o2] is in the middle range. Its [ti0me1 s2ig3na4tu5re6] is [T1I2M3E4_5S6I7G8N9A0T1U2R3E4].</t>
  </si>
  <si>
    <t>The use of [[K01E12Y23]3 k4ey5] in this music creates a rich and dynamic sonic palette that enhances its emotional character. The music is characterized by [E1M2O3T4I5O6N7], and the choice of [ke0y1] contributes to the overall mood and atmosphere of the piece. The interplay between the harmonies and melodies in this [ke0y1] creates a sense of tension and release, conveying the emotional depth and complexity of the music. Overall, the use of [[K01E12Y23]3 k4ey5] in this music adds to its artistic impact, making it a powerful and memorable listening experience.</t>
  </si>
  <si>
    <t>['P4_1', 'K1_1', 'TM1_1', 'I1_0']</t>
  </si>
  <si>
    <t>The music in this song utilizes a compact pitch range of [R1A2N3G4E5] [oc0ta1ve2s3], resulting in a focused and impactful performance. The use of [[K01E12Y23]3 k4ey5] adds to its distinct atmosphere. Despite playing for only [T1M213] seconds, this song notably lacks the presence of any instruments.</t>
  </si>
  <si>
    <t>['K1_1', 'TM1_1', 'TS1_1', 'I1_0', 'T1_2']</t>
  </si>
  <si>
    <t>This music utilizes the [[K01E12Y23]3 k4ey5] to create a rich and dynamic sonic palette. The song's running time is [T1M213] seconds, and it employs a [[T01I12M23E34_45S56I67G78N89A90T01U12R23E34]4 t5im6e 7si8gn9at0ur1e2]. Despite its moderate speed, this song does not feature any [I1N2S3T4R5U6M7E8N9T0S1].</t>
  </si>
  <si>
    <t>['TM1_1', 'R3_0', 'TS1_1']</t>
  </si>
  <si>
    <t>The duration of the song is [T1M213] seconds, and its rhythm is very harmonious, complemented by the meter of the music, which is [T1I2M3E4_5S6I7G8N9A0T1U2R3E4].</t>
  </si>
  <si>
    <t>This piece of music covers [[N01U12M23_34B45A56R67S78]8 b9ar0s1] and conveys [E1M2O3T4I5O6N7]. It is worth noting that [I1N2S3T4R5U6M7E8N9T0S1] are not included in the instrumentation of this song. The absence of these instruments does not detract from the emotional impact of the music, which is conveyed through other means such as melody, harmony, and rhythm. The composer's choice of instrumentation is intentional and serves to create a specific atmosphere or mood within the piece. Despite the limited instrumentation, the music is able to evoke a powerful emotional response in the listener.</t>
  </si>
  <si>
    <t>Each bar contains a certain number of beats. The song's [te0mp1o2] is measured in beats per minute (BPM).</t>
  </si>
  <si>
    <t>['K1_1', 'TM1_1', 'R3_1', 'TS1_1', 'I1_0', 'T1_0', 'S4_0']</t>
  </si>
  <si>
    <t>This song is composed in the [[K01E12Y23]3 k4ey5] and has a running time of [T1M213] seconds. It features an exceptionally energetic beat, utilizing the [[T01I12M23E34_45S56I67G78N89A90T01U12R23E34]4 t5im6e 7si8gn9at0ur1e2]. [I1N2S3T4R5U6M7E8N9T0S1] are not included in the instrumentation of this song. With its quick beat and distinct sound, it deviates from the conventions of the [G1E2N3R4E5] genre.</t>
  </si>
  <si>
    <t>The choice of [[K01E12Y23]3 k4ey5] in this music creates a captivating and memorable experience, enhanced by the incredibly powerful rhythm in the song.</t>
  </si>
  <si>
    <t>['TM1_1', 'I1_0', 'T1_2', 'EM1_1', 'B1_1']</t>
  </si>
  <si>
    <t>The song's playtime is [T1M213] seconds, and it is played at a moderate rate. The instrumentation in this song does not include [I1N2S3T4R5U6M7E8N9T0S1]. Despite the lack of [I1N2S3T4R5U6M7E8N9T0S1], the music effectively conveys [E1M2O3T4I5O6N7]. If you were to count the bars in this song, you would find [N1U2M3_4B5A6R7S8].</t>
  </si>
  <si>
    <t>This music's pitch range is within [R1A2N3G4E5] [oc0ta1ve2s3], and it utilizes the [[K01E12Y23]3 k4ey5] to create a rich and dynamic sonic palette. The duration of the track is [T1M213] seconds, and it is characterized by a gentle rhythm. The music derives its sound from [I1N2S3T4R5U6M7E8N9T0S1] and incorporates a [T1I2M3E4_5S6I7G8N9A0T1U2R3E4] meter. Despite being performed quickly, the song deviates from the typical standards of the [G1E2N3R4E5] genre.</t>
  </si>
  <si>
    <t>The song lasts [T1M213] seconds and its rhythm is neither too fast nor too slow. [I1N2S3T4R5U6M7E8N9T0S1] play an important role in the music, while the song deviates from the typical [G1E2N3R4E5] sound. It spans [[N01U12M23_34B45A56R67S78]8 b9ar0s1] in total.</t>
  </si>
  <si>
    <t>The musical piece is a composition in the [ke0y1] of [K1E2Y3] with a pitch range within [R1A2N3G4E5] [oc0ta1ve2s3], featuring [I1N2S3T4R5U6M7E8N9T0S1]. It has a gentle [te0mp1o2] and a [T1I2M3E4_5S6I7G8N9A0T1U2R3E4] meter, with a length of [T1M213] seconds. The beat is moderate, not too fast nor too slow, and the music evokes the classic sound of [G1E2N3R4E5]. Overall, the piece showcases a harmonious blend of melody and rhythm, making it a delightful listening experience.</t>
  </si>
  <si>
    <t>['T1_0', 'B1_1', 'TM1_1', 'I1_0']</t>
  </si>
  <si>
    <t>This song has a quick [te0mp1o2] and is performed at a fast pace. Its length is determined by [[N01U12M23_34B45A56R67S78]8 b9ar0s1], and the running time of the song is [T1M213] seconds. [I1N2S3T4R5U6M7E8N9T0S1] are not included in the instrumentation for this piece, giving it a more minimalistic feel.</t>
  </si>
  <si>
    <t>['P4_1', 'K1_1', 'TS1_1', 'I1_1', 'S4_0']</t>
  </si>
  <si>
    <t>This music has a pitch range within [R1A2N3G4E5] [oc0ta1ve2s3] and is in [T1I2M3E4_5S6I7G8N9A0T1U2R3E4]. It is enriched by [I1N2S3T4R5U6M7E8N9T0S1] and the use of the [[K01E12Y23]3 k4ey5] gives it a special emotional quality. However, despite these unique characteristics, it does not embody the essence of the [G1E2N3R4E5] genre.</t>
  </si>
  <si>
    <t>['P4_1', 'K1_1', 'TM1_1', 'R3_2', 'I1_0', 'TS1_1', 'S4_1', 'B1_1']</t>
  </si>
  <si>
    <t>The musical piece employs various techniques to create a cohesive and distinct atmosphere. It uses a specific pitch range of [R1A2N3G4E5] [oc0ta1ve2s3], which helps to create a unified sound throughout the track. Additionally, the use of [[K01E12Y23]3 k4ey5] contributes to the unique atmosphere of the piece. The relaxed and moderate rhythm further enhances this atmosphere. The arrangement of the song deliberately omits the use of [I1N2S3T4R5U6M7E8N9T0S1], adding to the overall feel of the music. The song follows a [T1I2M3E4_5S6I7G8N9A0T1U2R3E4] meter and progresses through [[N01U12M23_34B45A56R67S78]8 b9ar0s1], adhering to the conventions of the reflective [G1E2N3R4E5] musical traditions. Finally, with a duration of [T1M213] seconds, the musical piece provides a complete and satisfying listening experience.</t>
  </si>
  <si>
    <t>['T1_2', 'P4_1', 'K1_1', 'R3_2']</t>
  </si>
  <si>
    <t>The song has a moderate pace, and its pitch range of [R1A2N3G4E5] [oc0ta1ve2s3] adds a distinctive character that emphasizes its emotional depth. The [[K01E12Y23]3 k4ey5] used in the music provides a powerful and memorable sound. The beat of the song is also balanced, not too fast nor too slow, allowing the listener to fully appreciate the music.</t>
  </si>
  <si>
    <t>The music's pitch range of [R1A2N3G4E5] [oc0ta1ve2s3] provides a distinctive and unforgettable listening encounter. With its particular range, the music creates a sound that is distinct from other compositions, allowing listeners to appreciate its unique qualities. This range also adds depth and complexity to the overall sound, creating a dynamic and engaging auditory experience that is sure to captivate music lovers of all kinds. Overall, the music's pitch range is a defining feature that sets it apart and enhances its appeal to those who enjoy rich, multi-layered musical arrangements.</t>
  </si>
  <si>
    <t>The music's choice of [[K01E12Y23]3 k4ey5] results in a captivating and memorable experience when the song is performed quickly.</t>
  </si>
  <si>
    <t>['P4_1', 'TM1_1', 'R3_2', 'TS1_1', 'I1_1', 'T1_0', 'B1_1']</t>
  </si>
  <si>
    <t>With a pitch range spanning [R1A2N3G4E5] [oc0ta1ve2s3], this music offers a diverse and dynamic listening experience. It has a runtime of [T1M213] seconds and features a steady and moderate rhythm in [T1I2M3E4_5S6I7G8N9A0T1U2R3E4] meter. The musical performance employs [I1N2S3T4R5U6M7E8N9T0S1] and is played at a brisk pace, while showcasing [[N01U12M23_34B45A56R67S78]8 b9ar0s1] throughout the song.</t>
  </si>
  <si>
    <t>This song's [ti0me1 s2ig3na4tu5re6] is atypical, and it offers a diverse and dynamic listening experience with a pitch range spanning [R1A2N3G4E5] [oc0ta1ve2s3]. The rhythm in this song is very gentle and relaxing, and [I1N2S3T4R5U6M7E8N9T0S1] are not featured.</t>
  </si>
  <si>
    <t>['P4_1', 'B1_1', 'TM1_1', 'TS1_o']</t>
  </si>
  <si>
    <t>The music in this song is marked by a distinct pitch range spanning [R1A2N3G4E5] [oc0ta1ve2s3], which adds to its emotional depth and character. The song features [[N01U12M23_34B45A56R67S78]8 b9ar0s1] and has a playtime of [T1M213] seconds. Additionally, its [ti0me1 s2ig3na4tu5re6] is atypical, further contributing to its unique sound.</t>
  </si>
  <si>
    <t>This song plays for TM1 seconds and has deliberately excluded instruments.</t>
  </si>
  <si>
    <t>['P4_1', 'K1_1', 'TM1_1', 'TS1_o', 'I4_0', 'B1_1']</t>
  </si>
  <si>
    <t>This music offers a unique and captivating listening experience with its pitch range of [R1A2N3G4E5] [oc0ta1ve2s3] and choice of [[K01E12Y23]3 k4ey5]. The song's length is [T1M213] seconds and features an unusual [ti0me1 s2ig3na4tu5re6 o7f 8[T91I02M13E24_35S46I57G68N79A80T91U02R13E24]3]. The intentional absence of [I1N2S3T4R5U6M7E8N9T0] in the melody track adds to the song's overall memorability. With around [[N01U12M23_34B45A56R67S78]8 b9ar0s1], this music offers a truly distinct and memorable musical experience.</t>
  </si>
  <si>
    <t>This music has a pitch range of [R1A2N3G4E5] [oc0ta1ve2s3] and is played in the [[K01E12Y23]3 k4ey5], which adds a unique flavor to the composition. Despite being played at a slow rate, the rhythm in this song is really lively and creates an energetic vibe. Although [I1N2S3T4R5U6M7E8N9T0S1] are not featured in the track, the music is still able to convey a powerful emotion. Additionally, the song's [ti0me1 s2ig3na4tu5re6] is out of the ordinary, with [T1I2M3E4_5S6I7G8N9A0T1U2R3E4], further adding to its uniqueness. In total, the song lasts for [T1M213] seconds, making it a captivating and memorable experience.</t>
  </si>
  <si>
    <t>This music offers a unique and memorable listening experience with its pitch range of [R1A2N3G4E5] [oc0ta1ve2s3]. The addition of [[K01E12Y23]3 k4ey5] adds a unique flavor to the music. The track is [T1M213] seconds in length and has a moderate and consistent rhythm. [I1N2S3T4R5U6M7E8N9T0S1] play an important role in the music, which also employs a non-standard [ti0me1 s2ig3na4tu5re6 o7f 8[T91I02M13E24_35S46I57G68N79A80T91U02R13E24]3]. This speedy piece is a prime representation of the [G1E2N3R4E5] style, making it a must-listen for fans of the genre.</t>
  </si>
  <si>
    <t>['S4_0', 'I1_1']</t>
  </si>
  <si>
    <t>The musical performance of the song incorporates the use of [I1N2S3T4R5U6M7E8N9T0S1], which is not reflective of the typical features of the [G1E2N3R4E5] genre. Despite its departure from the usual style of the genre, the song still manages to create a unique and engaging sound.</t>
  </si>
  <si>
    <t>['K1_1', 'T1_0', 'R3_2', 'TS1_o']</t>
  </si>
  <si>
    <t>This song is composed in the [[K01E12Y23]3 k4ey5] and moves at a rapid rate with just the right [te0mp1o2]. Additionally, the [ti0me1 s2ig3na4tu5re6] of this song is atypical, featuring [T1I2M3E4_5S6I7G8N9A0T1U2R3E4].</t>
  </si>
  <si>
    <t>['P4_1', 'EM1_1', 'TM1_1', 'TS1_1']</t>
  </si>
  <si>
    <t>The use of a specific pitch range of [R1A2N3G4E5] [oc0ta1ve2s3] creates a cohesive and unified sound throughout the musical piece, which is imbued with [E1M2O3T4I5O6N7]. This song, with a length of [T1M213] seconds, features a [T1I2M3E4_5S6I7G8N9A0T1U2R3E4] meter that further enhances the rhythmic structure of the music. Together, these elements work to create a distinct musical experience that is both emotionally evocative and technically sound.</t>
  </si>
  <si>
    <t>The music's limited pitch range of [R1A2N3G4E5] [oc0ta1ve2s3] allows for a greater emphasis on the nuances of tone and phrasing, while also conveying a unique and resonant sound through its use of [[K01E12Y23]3 k4ey5]. With a duration of [T1M213] seconds and a rapid [te0mp1o2], [I1N2S3T4R5U6M7E8N9T0S1] play an important role in this song, accompanied by an unconventional [ti0me1 s2ig3na4tu5re6 o7f 8[T91I02M13E24_35S46I57G68N79A80T91U02R13E24]3]. Despite its moderate [te0mp1o2], the music effectively conveys [E1M2O3T4I5O6N7], and it spans [[N01U12M23_34B45A56R67S78]8 b9ar0s1] in length.</t>
  </si>
  <si>
    <t>['K1_1', 'TM1_1', 'R3_0', 'TS1_o', 'I1_1']</t>
  </si>
  <si>
    <t>This music conveys a unique and resonant sound through its use of the [[K01E12Y23]3 k4ey5]. The song is [T1M213] seconds long and features a gentle rhythm, accompanied by non-standard [[T01I12M23E34_45S56I67G78N89A90T01U12R23E34]4 t5im6e 7si8gn9at0ur1e2]. The music is enriched by the addition of [I1N2S3T4R5U6M7E8N9T0S1], which contribute to the overall richness and depth of the composition.</t>
  </si>
  <si>
    <t>In this song, the music's limited pitch range of [R1A2N3G4E5] [oc0ta1ve2s3] allows for a greater emphasis on the nuances of tone and phrasing, and as a result, you won't find any [I1N2S3T4R5U6M7E8N9T0S1].</t>
  </si>
  <si>
    <t>['S4_1', 'B1_1', 'TS1_o']</t>
  </si>
  <si>
    <t>The music exemplifies the distinct sound of the [G1E2N3R4E5]. It features a song structure comprised of [[N01U12M23_34B45A56R67S78]8 b9ar0s1] and employs a non-standard [[T01I12M23E34_45S56I67G78N89A90T01U12R23E34]4 t5im6e 7si8gn9at0ur1e2]. Overall, these musical elements contribute to the unique character of the song and showcase the genre's signature style.</t>
  </si>
  <si>
    <t>The task at hand is to combine the sentence "The track lasts for [T1M213] seconds" with additional sentences into a cohesive paragraph. However, as no additional sentences were provided, I'm unable to do so at this time. If you could provide more information or context, I would be happy to help you create a paragraph.</t>
  </si>
  <si>
    <t>['K1_1', 'TM1_1', 'R3_1', 'I1_1', 'T1_0', 'EM1_1']</t>
  </si>
  <si>
    <t>The use of [[K01E12Y23]3 k4ey5] in this music creates a distinct atmosphere that is characterized by [E1M2O3T4I5O6N7]. The rhythm in the track is extremely invigorating, and [I1N2S3T4R5U6M7E8N9T0S1] are utilized in the musical performance. The music moves swiftly and lasts for [T1M213] seconds, making for a captivating listening experience overall.</t>
  </si>
  <si>
    <t>['TS1_o', 'I1_0']</t>
  </si>
  <si>
    <t>The [ti0me1 s2ig3na4tu5re6] chosen for this song is not common, and the composition of the song does not involve the use of any instruments. Despite the absence of instruments, the song still manages to convey its message and emotions through the creative use of vocals and other sound effects. The unusual [ti0me1 s2ig3na4tu5re6] adds to the uniqueness of the song and showcases the creativity of the composer. Overall, this song stands out from others in its genre due to its unconventional approach to composition and its ability to deliver a powerful message without relying on traditional musical elements.</t>
  </si>
  <si>
    <t>['TS1_o', 'S4_1', 'I1_1']</t>
  </si>
  <si>
    <t>The [ti0me1 s2ig3na4tu5re6] of this song is not usual, but the music is steeped in the traditions of [G1E2N3R4E5] style. The musical performance employs [I1N2S3T4R5U6M7E8N9T0S1], contributing to the unique sound and character of the piece.</t>
  </si>
  <si>
    <t>['P4_1', 'K1_1', 'TM1_1', 'R3_0', 'I1_1', 'TS1_1', 'T1_1', 'S4_1', 'B1_1']</t>
  </si>
  <si>
    <t>With a pitch range spanning [R1A2N3G4E5] [oc0ta1ve2s3], this music offers a diverse and dynamic listening experience, while its use of [[K01E12Y23]3 k4ey5] conveys a unique and resonant sound. Lasting [T1M213] seconds, the song captivates with its meditative beat and is brought to life through the use of [I1N2S3T4R5U6M7E8N9T0S1]. With a [ti0me1 s2ig3na4tu5re6 o7f 8[T91I02M13E24_35S46I57G68N79A80T91U02R13E24]3], the song is played at a gentle pace, embodying the essence of [G1E2N3R4E5] music. Comprising [[N01U12M23_34B45A56R67S78]8 b9ar0s1], this composition showcases the multifaceted nature of the music.</t>
  </si>
  <si>
    <t>['P4_1', 'K1_1', 'TM1_1', 'R3_2', 'TS1_1', 'I1_1', 'I4_0']</t>
  </si>
  <si>
    <t>The cohesive and unified sound throughout the musical piece is achieved through the use of a specific pitch range of [R1A2N3G4E5] [oc0ta1ve2s3]. This [T1M213]-second song is composed in the [[K01E12Y23]3 k4ey5] and features a moderate and easy-to-follow beat. The meter of the music is [T1I2M3E4_5S6I7G8N9A0T1U2R3E4], and it should be played using [I1N2S3T4R5U6M7E8N9T0S1]. However, it's worth noting that the melody in this track is not created using [I1N2S3T4R5U6M7E8N9T0]. Overall, these elements come together to create a distinct and unique musical composition.</t>
  </si>
  <si>
    <t>['P4_1', 'K1_1', 'TM1_1', 'R3_2', 'TS1_1', 'T1_1']</t>
  </si>
  <si>
    <t>With a pitch range spanning [R1A2N3G4E5] [oc0ta1ve2s3], this music offers a diverse and dynamic listening experience, while the [[K01E12Y23]3 k4ey5] adds a unique flavor. The song lasts [T1M213] seconds and features a moderate and consistent rhythm, complemented by a [[T01I12M23E34_45S56I67G78N89A90T01U12R23E34]4 t5im6e 7si8gn9at0ur1e2]. The overall pace of the song is slow, creating a captivating musical journey.</t>
  </si>
  <si>
    <t>['P4_1', 'TS1_o', 'I1_1', 'S4_1', 'B1_1']</t>
  </si>
  <si>
    <t>With a pitch range spanning [R1A2N3G4E5] [oc0ta1ve2s3], this music offers a diverse and dynamic listening experience that is a true representation of the classic [G1E2N3R4E5] style. An uncommon [ti0me1 s2ig3na4tu5re6 o7f 8[T91I02M13E24_35S46I57G68N79A80T91U02R13E24]3] is utilized in this song, which covers [[N01U12M23_34B45A56R67S78]8 b9ar0s1]. The music is given its unique sound through the use of [I1N2S3T4R5U6M7E8N9T0S1]. Overall, this musical composition showcases a range of musical elements and techniques that make it an exceptional listening experience for fans of [G1E2N3R4E5].</t>
  </si>
  <si>
    <t>['P4_1', 'K1_1', 'TM1_1', 'R3_2', 'I1_1', 'TS1_o', 'T1_1', 'S4_0']</t>
  </si>
  <si>
    <t>The music in question showcases several noteworthy features that contribute to its distinct character and emotional depth. Its pitch range spans [R1A2N3G4E5] [oc0ta1ve2s3], emphasizing the richness of the music. Furthermore, the music is in the [ke0y1] of [K1E2Y3], providing a powerful and memorable sound. The track is [T1M213] seconds long, with a steady and moderate rhythm that is supported by the inclusion of [I1N2S3T4R5U6M7E8N9T0S1]. The music also employs an uncommon [ti0me1 s2ig3na4tu5re6 o7f 8[T91I02M13E24_35S46I57G68N79A80T91U02R13E24]3]. Despite these unique characteristics, the song is performed at a leisurely pace and is not heavily influenced by the conventions of any particular genre. Overall, this combination of elements creates a truly unique and memorable musical experience.</t>
  </si>
  <si>
    <t>['K1_1', 'TM1_1', 'R3_0', 'TS1_1', 'I1_1', 'T1_2']</t>
  </si>
  <si>
    <t>The [[K01E12Y23]3 k4ey5] in this music provides a powerful and memorable sound, and the song plays for [T1M213] seconds. The rhythm in this song is very gentle and easy, and the [ti0me1 s2ig3na4tu5re6] of the music is [T1I2M3E4_5S6I7G8N9A0T1U2R3E4]. [I1N2S3T4R5U6M7E8N9T0S1] should be included in the music, creating a balanced pace for its performance.</t>
  </si>
  <si>
    <t>['P4_1', 'K1_1', 'TM1_1', 'TS1_1', 'I1_0', 'T1_1', 'S4_0']</t>
  </si>
  <si>
    <t>The music's limited pitch range of [R1A2N3G4E5] [oc0ta1ve2s3] allows for a greater emphasis on the nuances of tone and phrasing, while the [[K01E12Y23]3 k4ey5] gives this music a special emotional quality. With a duration of [T1M213] seconds and the [ti0me1 s2ig3na4tu5re6 o7f 8[T91I02M13E24_35S46I57G68N79A80T91U02R13E24]3], this song is devoid of [I1N2S3T4R5U6M7E8N9T0S1] and played at a leisurely pace, embodying a style that is not typical of [G1E2N3R4E5].</t>
  </si>
  <si>
    <t>['TM1_1', 'R3_2', 'I1_1']</t>
  </si>
  <si>
    <t>This track is TM1 seconds long and has a relaxed and moderate rhythm. The use of INSTRUMENTS is vital to the music, providing essential elements to the composition. Without them, the song would lack its distinctive character and atmosphere. Overall, the combination of the track's length, rhythm, and instrumentation create a unique musical experience that captures the listener's attention and draws them into the mood and feeling of the music.</t>
  </si>
  <si>
    <t>['P4_1', 'K1_1', 'TS1_1', 'T1_2', 'S4_0', 'B1_1']</t>
  </si>
  <si>
    <t>The music in question has a pitch range that falls within [R1A2N3G4E5] [oc0ta1ve2s3]. Its use of the [[K01E12Y23]3 k4ey5] creates a rich and dynamic sonic palette that is further enhanced by the [T1I2M3E4_5S6I7G8N9A0T1U2R3E4] meter, resulting in a balanced beat throughout the [[N01U12M23_34B45A56R67S78]8 b9ar0s1] of the song. While the music does not adhere to the usual musical conventions of [G1E2N3R4E5] style, its unique approach allows for a refreshing and captivating listening experience.</t>
  </si>
  <si>
    <t>['P4_1', 'K1_1', 'R3_2', 'I1_0', 'T1_2', 'B1_1']</t>
  </si>
  <si>
    <t>The music in this song offers a unique and memorable listening experience with its pitch range of [R1A2N3G4E5] [oc0ta1ve2s3]. In addition, the use of the [[K01E12Y23]3 k4ey5] gives it a special emotional quality. Despite opting not to incorporate [I1N2S3T4R5U6M7E8N9T0S1], the song maintains a calm and moderate rhythm, while covering [[N01U12M23_34B45A56R67S78]8 b9ar0s1]. The moderate [te0mp1o2] of the music adds to the overall soothing and relaxing vibe of the song.</t>
  </si>
  <si>
    <t>['B1_1', 'R3_1', 'S4_1']</t>
  </si>
  <si>
    <t>This song, representative of the typical [G1E2N3R4E5] sound, is divided into [[N01U12M23_34B45A56R67S78]8 b9ar0s1] and features an incredibly stimulating rhythm.</t>
  </si>
  <si>
    <t>This song's structure follows [[N01U12M23_34B45A56R67S78]8 b9ar0s1] and the music moves at a slow rate.</t>
  </si>
  <si>
    <t>['TS1_o', 'TM1_1', 'R3_2', 'I1_0']</t>
  </si>
  <si>
    <t>The [ti0me1 s2ig3na4tu5re6] of this song is not conventional, but it is [T1M213] seconds long. Despite the unconventional [ti0me1 s2ig3na4tu5re6], the [te0mp1o2] of the song is not too fast or too slow. Additionally, the song's composition does not involve the use of [I1N2S3T4R5U6M7E8N9T0S1].</t>
  </si>
  <si>
    <t>['P4_1', 'R3_0', 'I1_0']</t>
  </si>
  <si>
    <t>This song has a unique emotional depth emphasized by the distinctive pitch range of [R1A2N3G4E5] [oc0ta1ve2s3]. The harmonious rhythm in the song further complements its overall character. Interestingly, the song deliberately omits the use of [I1N2S3T4R5U6M7E8N9T0S1], making it stand out from other compositions.</t>
  </si>
  <si>
    <t>The given sentence is incomplete and does not provide enough context to form a coherent paragraph. Please provide additional information or context so that I may assist you in creating a proper paragraph.</t>
  </si>
  <si>
    <t>['P4_1', 'K1_1', 'TM1_1', 'R3_1', 'T1_2', 'B1_1']</t>
  </si>
  <si>
    <t>The use of a specific pitch range of [R1A2N3G4E5] [oc0ta1ve2s3] creates a cohesive and unified sound throughout the musical piece, while [[K01E12Y23]3 k4ey5] adds a unique flavor to this music. The song lasts [T1M213] seconds and showcases an electrifying rhythm, with a moderate [te0mp1o2]. Its composition comprises [[N01U12M23_34B45A56R67S78]8 b9ar0s1].</t>
  </si>
  <si>
    <t>['T1_1', 'P4_1', 'K1_1']</t>
  </si>
  <si>
    <t>The slow rhythm of the song, combined with the unique pitch range of [R1A2N3G4E5] [oc0ta1ve2s3], creates a memorable listening experience. Additionally, the music's powerful and memorable sound is further enhanced by the use of the [[K01E12Y23]3 k4ey5].</t>
  </si>
  <si>
    <t>['K1_1', 'R3_2', 'TS1_o', 'I1_0', 'T1_0']</t>
  </si>
  <si>
    <t>The use of the [[K01E12Y23]3 k4ey5] in this music creates a rich and dynamic sonic palette, while the beat is moderate and easy to follow. However, the [ti0me1 s2ig3na4tu5re6] chosen for this song is not common, and it is devoid of [I1N2S3T4R5U6M7E8N9T0S1]. Despite that, the music has a brisk [te0mp1o2], making it an interesting and unique listening experience.</t>
  </si>
  <si>
    <t>The song has a playtime of [T1M213] seconds and is set to [[T01I12M23E34_45S56I67G78N89A90T01U12R23E34]4 t5im6e 7si8gn9at0ur1e2].</t>
  </si>
  <si>
    <t>['TS1_1', 'S4_0', 'I1_0']</t>
  </si>
  <si>
    <t>The meter of this music is [T1I2M3E4_5S6I7G8N9A0T1U2R3E4], however, it is not evocative of the classic [G1E2N3R4E5] sound. Notably absent in this song are [I1N2S3T4R5U6M7E8N9T0S1].</t>
  </si>
  <si>
    <t>The choice of [[K01E12Y23]3 k4ey5] in this music results in a captivating and memorable experience, while the rhythm creates a relaxing and tranquil atmosphere in the song. Together, these elements create a powerful combination that engages the listener and leaves a lasting impression.</t>
  </si>
  <si>
    <t>['P4_1', 'R3_0', 'TS1_1', 'I1_1', 'T1_2', 'B1_1']</t>
  </si>
  <si>
    <t>The song features a pitch range within [R1A2N3G4E5] [oc0ta1ve2s3] and has a very relaxing and tranquil rhythm. It is set in [T1I2M3E4_5S6I7G8N9A0T1U2R3E4] meter and incorporates [I1N2S3T4R5U6M7E8N9T0S1]. The song moves moderately, and listeners can enjoy [[N01U12M23_34B45A56R67S78]8 b9ar0s1] of music.</t>
  </si>
  <si>
    <t>['I4_0', 'P4_1', 'R3_2']</t>
  </si>
  <si>
    <t>In the melody track of this musical piece, you won't hear the [I1N2S3T4R5U6M7E8N9T0]. The song showcases a pitch range within [R1A2N3G4E5] [oc0ta1ve2s3] and features a consistent and moderate beat throughout.</t>
  </si>
  <si>
    <t>['T1_2']</t>
  </si>
  <si>
    <t>It is easy to dance to. The melody is catchy and upbeat.
The music has a moderate [te0mp1o2] that is easy to dance to. Additionally, the melody is catchy and upbeat, making it an enjoyable choice for anyone looking to dance or simply listen to some upbeat music.</t>
  </si>
  <si>
    <t>The music played at a slow [te0mp1o2] creates a distinct atmosphere due to its use of [[K01E12Y23]3 k4ey5]. The slow [te0mp1o2] sets a particular mood, while the choice of [ke0y1] adds to the overall atmosphere of the music. Together, these elements create a unique musical experience that can be appreciated by listeners. The use of the [[K01E12Y23]3 k4ey5] enhances the emotional impact of the music, while the slow [te0mp1o2] allows for a deeper connection to the feelings and emotions conveyed by the music.</t>
  </si>
  <si>
    <t>['T1_0', 'S4_0']</t>
  </si>
  <si>
    <t>The song boasts a fast-paced beat and sets itself apart from the typical sound of its genre.</t>
  </si>
  <si>
    <t>This music covers [[N01U12M23_34B45A56R67S78]8 b9ar0s1] and has a slow [te0mp1o2] that creates a distinct atmosphere due to its use of the [[K01E12Y23]3 k4ey5].</t>
  </si>
  <si>
    <t>This fast-paced song is characterized by a powerful and memorable sound, thanks to the [[K01E12Y23]3 k4ey5] in the music. It evokes a strong sense of [E1M2O3T4I5O6N7] throughout its [T1M213]-second length.</t>
  </si>
  <si>
    <t>['P4_1', 'S4_0', 'TM1_1', 'I1_1']</t>
  </si>
  <si>
    <t>The utilization of [I1N2S3T4R5U6M7E8N9T0S1] in a musical performance with a compact pitch range of [R1A2N3G4E5] [oc0ta1ve2s3] can result in a focused and impactful sound. Although this type of music does not squarely adhere to the conventions of the [G1E2N3R4E5] sound, it can still produce a unique and compelling listening experience. The specific song under consideration has a runtime of [T1M213] seconds, allowing for the musical ideas to be explored and developed within that time frame.</t>
  </si>
  <si>
    <t>['R3_1', 'TS1_1', 'I1_0', 'T1_1', 'EM1_1', 'B1_1']</t>
  </si>
  <si>
    <t>The powerfully rhythmic song has a [T1I2M3E4_5S6I7G8N9A0T1U2R3E4] meter and opts not to incorporate [I1N2S3T4R5U6M7E8N9T0S1]. Despite its gentle movement, the music is deeply [E1M2O3T4I5O6N7] in nature and composed of approximately [[N01U12M23_34B45A56R67S78]8 b9ar0s1].</t>
  </si>
  <si>
    <t>The music is based on a specific [ti0me1 s2ig3na4tu5re6], which refers to the organization of beats in a musical composition. The [ti0me1 s2ig3na4tu5re6] is typically indicated at the beginning of a piece of sheet music and can have a significant impact on how the music is performed and interpreted. Depending on the [ti0me1 s2ig3na4tu5re6], the music may have a steady, predictable rhythm or a more complex and unpredictable feel. Musicians must be able to read and interpret [ti0me1 s2ig3na4tu5re6]s accurately in order to perform a piece of music correctly.</t>
  </si>
  <si>
    <t>['P4_1', 'K1_1', 'TM1_1', 'R3_0', 'I1_0', 'TS1_o', 'T1_1', 'EM1_1', 'B1_1']</t>
  </si>
  <si>
    <t>With a pitch range spanning [R1A2N3G4E5] [oc0ta1ve2s3], this music offers a diverse and dynamic listening experience, while its use of [[K01E12Y23]3 k4ey5] creates a rich and dynamic sonic palette. The song lasts [T1M213] seconds and features a rhythm that is very easy on the ears. [I1N2S3T4R5U6M7E8N9T0S1] are not a part of the instrumentation in this unconventional [ti0me1 s2ig3na4tu5re6] [T1I2M3E4_5S6I7G8N9A0T1U2R3E4], contributing to its low-speed [te0mp1o2]. Despite its slower pace, the music evokes a [E1M2O3T4I5O6N7] feeling, and listeners can appreciate [[N01U12M23_34B45A56R67S78]8 b9ar0s1] in this song.</t>
  </si>
  <si>
    <t>['K1_1', 'TM1_1', 'R3_0', 'I1_0', 'T1_2', 'S4_0']</t>
  </si>
  <si>
    <t>The captivating and memorable experience of this music is due to its choice of [[K01E12Y23]3 k4ey5]. The song has a runtime of [T1M213] seconds and a moderate [te0mp1o2], with a slow and relaxing pace. Interestingly, there are no [I1N2S3T4R5U6M7E8N9T0S1] present in this non-conforming song that does not adhere to the usual standards of the [G1E2N3R4E5] genre.</t>
  </si>
  <si>
    <t>['P4_1', 'K1_1', 'TM1_1', 'T1_2', 'EM1_1']</t>
  </si>
  <si>
    <t>The musical piece is a rich and dynamic sonic palette that showcases a pitch range within [R1A2N3G4E5] [oc0ta1ve2s3]. Played at a moderate [te0mp1o2] in the [[K01E12Y23]3 k4ey5], the track lasts for [T1M213] seconds and expresses [E1M2O3T4I5O6N7]. Its use of the [[K01E12Y23]3 k4ey5] adds to its sonic richness and the pitch range within [R1A2N3G4E5] [oc0ta1ve2s3] creates a diverse and engaging listening experience. The music's expression of [E1M2O3T4I5O6N7] is further enhanced by its [te0mp1o2], creating a complete and immersive musical experience for the listener.</t>
  </si>
  <si>
    <t>The pitch range of [R1A2N3G4E5] [oc0ta1ve2s3] adds a distinctive character to the music, emphasizing its emotional depth, while the [[K01E12Y23]3 k4ey5] provides a powerful and memorable sound. With a length of [T1M213] seconds, this track captivates the listener with its rapid [te0mp1o2]. The music is given its unique sound through the skillful use of [I1N2S3T4R5U6M7E8N9T0S1]. Additionally, featuring an unconventional [ti0me1 s2ig3na4tu5re6 o7f 8[T91I02M13E24_35S46I57G68N79A80T91U02R13E24]3], the song showcases its creativity. Moving at a moderate pace, the music conveys [E1M2O3T4I5O6N7] to evoke a profound emotional experience.</t>
  </si>
  <si>
    <t>['P4_1', 'TM1_1', 'R3_1']</t>
  </si>
  <si>
    <t>This song offers a unique and memorable listening experience with its pitch range of [R1A2N3G4E5] [oc0ta1ve2s3]. The highly intense rhythm of the track adds to its appeal. The song has a duration of [T1M213] seconds, providing ample time for listeners to fully immerse themselves in the music. Overall, this track promises to deliver an unforgettable auditory journey.</t>
  </si>
  <si>
    <t>['P4_1', 'T1_1', 'B1_1', 'TM1_1']</t>
  </si>
  <si>
    <t>This music is comprised of [[N01U12M23_34B45A56R67S78]8 b9ar0s1] and has a playtime of [T1M213] seconds. Its pitch range is within [R1A2N3G4E5] [oc0ta1ve2s3], but unfortunately, the song is sluggish in [te0mp1o2].</t>
  </si>
  <si>
    <t>The use of a specific pitch range of [R1A2N3G4E5] [oc0ta1ve2s3] creates a cohesive and unified sound throughout the musical piece, while the music's use of [[K01E12Y23]3 k4ey5] creates a distinct atmosphere. With a length of [T1M213] seconds, the track unfolds with a gentle and calming beat. The music is given its sound through the utilization of [I1N2S3T4R5U6M7E8N9T0S1], and its [ti0me1 s2ig3na4tu5re6] [T1I2M3E4_5S6I7G8N9A0T1U2R3E4] adds an element of uniqueness. Played at a swift pace, this song is a quintessential example of the [G1E2N3R4E5] sound.</t>
  </si>
  <si>
    <t>The pitch range of [R1A2N3G4E5] [oc0ta1ve2s3] adds a distinctive character to the music, emphasizing its emotional depth, while the song, with a playtime of [T1M213] seconds, features a highly energetic beat.</t>
  </si>
  <si>
    <t>['P4_1', 'T1_2', 'R1_0']</t>
  </si>
  <si>
    <t>The musical piece showcases a pitch range within [R1A2N3G4E5] [oc0ta1ve2s3] and is played at a medium pace, but it is not danceable due to its beat.</t>
  </si>
  <si>
    <t>['K1_1', 'TM1_1', 'R3_0', 'I1_0', 'T1_1', 'S4_0']</t>
  </si>
  <si>
    <t>This music is composed in the [[K01E12Y23]3 k4ey5] and has a running time of [T1M213] seconds. The beat in this song is very soothing and you won't hear any [I1N2S3T4R5U6M7E8N9T0S1]. Despite the lack of certain instruments, this music has a sluggish [te0mp1o2] and does not adhere to the traditions of [G1E2N3R4E5] style.</t>
  </si>
  <si>
    <t>['P4_1', 'B1_1', 'S4_0']</t>
  </si>
  <si>
    <t>This piece of music features a limited pitch range of [R1A2N3G4E5] [oc0ta1ve2s3], which enables a greater focus on tone and phrasing nuances. It is composed of [[N01U12M23_34B45A56R67S78]8 b9ar0s1] that progress through various sections. The sound of this music deviates from the typical characteristics of classic [G1E2N3R4E5] music.</t>
  </si>
  <si>
    <t>The meter of the music is [T1I2M3E4_5S6I7G8N9A0T1U2R3E4].</t>
  </si>
  <si>
    <t>['T1_2', 'S4_1', 'R3_0', 'TS1_o']</t>
  </si>
  <si>
    <t>This song is firmly rooted in the traditions of [G1E2N3R4E5] music and is played at a moderate [te0mp1o2], with a very peaceful beat. However, what sets this song apart is its [ti0me1 s2ig3na4tu5re6], which deviates from the norm and adds a unique flavor to the music.</t>
  </si>
  <si>
    <t>['P4_1', 'K1_1', 'TM1_1', 'TS1_o', 'I1_1', 'T1_2', 'B1_1']</t>
  </si>
  <si>
    <t>This track is [T1M213] seconds in length and features music with a limited pitch range of [R1A2N3G4E5] [oc0ta1ve2s3], which allows for a greater emphasis on the nuances of tone and phrasing. The use of the [[K01E12Y23]3 k4ey5] contributes to the unique and resonant sound of the music. The chosen [ti0me1 s2ig3na4tu5re6] for the song is not ordinary, and the [T1I2M3E4_5S6I7G8N9A0T1U2R3E4] adds to its distinctiveness. The [I1N2S3T4R5U6M7E8N9T0S1] are vital to the music and are used in a moderately-paced [te0mp1o2] with [[N01U12M23_34B45A56R67S78]8 b9ar0s1].</t>
  </si>
  <si>
    <t>['P4_1', 'R3_2', 'T1_1', 'S4_0', 'B1_1']</t>
  </si>
  <si>
    <t>The compact pitch range of [R1A2N3G4E5] [oc0ta1ve2s3] results in a focused and impactful musical performance, complemented by the just right [te0mp1o2] and slow pace of the song. Additionally, the song deviates from the traditions of the classic [G1E2N3R4E5] style, while [[N01U12M23_34B45A56R67S78]8 b9ar0s1] make up its composition.</t>
  </si>
  <si>
    <t>Its beat is neither too slow nor too fast, and the melody flows smoothly. The vocals and instrumentation complement each other perfectly, creating a cohesive and enjoyable listening experience. Overall, the balanced rhythm of this song contributes to its appeal and makes it a pleasure to listen to.</t>
  </si>
  <si>
    <t>This song has a length of [T1M213] seconds and features a [ti0me1 s2ig3na4tu5re6 o7f 8[T91I02M13E24_35S46I57G68N79A80T91U02R13E24]3] in its music.</t>
  </si>
  <si>
    <t>The pitch range of [R1A2N3G4E5] [oc0ta1ve2s3] adds a distinctive character to the music, emphasizing its emotional depth, while the use of [[K01E12Y23]3 k4ey5] creates a rich and dynamic sonic palette. With a duration of [T1M213] seconds, this song carries a calming rhythm and excludes [I1N2S3T4R5U6M7E8N9T0S1] from its instrumentation. Based on a [[T01I12M23E34_45S56I67G78N89A90T01U12R23E34]4 t5im6e 7si8gn9at0ur1e2], the song's moderate rhythm complements its true representation of the [G1E2N3R4E5] genre.</t>
  </si>
  <si>
    <t>The music offers a unique and memorable listening experience with its pitch range of [R1A2N3G4E5] [oc0ta1ve2s3]. It creates a rich and dynamic sonic palette through its use of [[K01E12Y23]3 k4ey5]. Lasting [T1M213] seconds, the song maintains a smooth and steady rhythm, played at a swift pace. The music features [I1N2S3T4R5U6M7E8N9T0S1] and follows the [ti0me1 s2ig3na4tu5re6 o7f 8[T91I02M13E24_35S46I57G68N79A80T91U02R13E24]3]. Moreover, it is imbued with [E1M2O3T4I5O6N7].</t>
  </si>
  <si>
    <t>['P4_1', 'K1_1', 'TM1_1', 'R3_0', 'I1_1', 'TS1_o', 'T1_1', 'EM1_1', 'B1_1']</t>
  </si>
  <si>
    <t>The music in [[K01E12Y23]3 k4ey5] with a compact pitch range of [R1A2N3G4E5] [oc0ta1ve2s3] results in a focused and impactful performance, filled with [E1M2O3T4I5O6N7]. This song, played slowly at a soothing and peaceful [te0mp1o2], has a duration of [T1M213] seconds and [[N01U12M23_34B45A56R67S78]8 b9ar0s1]. It is brought to life through the use of [I1N2S3T4R5U6M7E8N9T0S1] and an unusual [[T01I12M23E34_45S56I67G78N89A90T01U12R23E34]4 t5im6e 7si8gn9at0ur1e2]. Overall, the music's emotional quality is amplified by its unique characteristics, making it a truly captivating piece.</t>
  </si>
  <si>
    <t>['P4_1', 'K1_1', 'TM1_1', 'R3_2', 'I1_0', 'TS1_o', 'R1_1', 'T1_0', 'S4_1', 'B1_1']</t>
  </si>
  <si>
    <t>With a pitch range spanning [R1A2N3G4E5] [oc0ta1ve2s3], this music offers a diverse and dynamic listening experience, while its use of [[K01E12Y23]3 k4ey5] creates a distinct atmosphere. Clocking in at [T1M213] seconds long, the [te0mp1o2] of this song is just right, not too fast or too slow. You won't hear any [I1N2S3T4R5U6M7E8N9T0S1] in this song, but it employs a non-standard [ti0me1 s2ig3na4tu5re6 o7f 8[T91I02M13E24_35S46I57G68N79A80T91U02R13E24]3]. Perfect for a dance party, this song is performed at a rapid pace and serves as a prime representation of the [G1E2N3R4E5] style, with a duration of [[N01U12M23_34B45A56R67S78]8 b9ar0s1].</t>
  </si>
  <si>
    <t>['P4_1', 'K1_1', 'TM1_1', 'R3_0', 'I1_0', 'TS1_o', 'S4_0', 'B1_1']</t>
  </si>
  <si>
    <t>The music's limited pitch range of [R1A2N3G4E5] [oc0ta1ve2s3] allows for a greater emphasis on the nuances of tone and phrasing, while the [[K01E12Y23]3 k4ey5] gives this song a special emotional quality. Lasting [T1M213] seconds, the song's rhythm is very gentle and easy. Its composition does not involve the use of [I1N2S3T4R5U6M7E8N9T0S1], and the [ti0me1 s2ig3na4tu5re6] featured in this unconventional piece is [T1I2M3E4_5S6I7G8N9A0T1U2R3E4]. Defying the typical characteristics of the [G1E2N3R4E5] genre, the song spans approximately [[N01U12M23_34B45A56R67S78]8 b9ar0s1].</t>
  </si>
  <si>
    <t>It makes me want to dance and move my body to the rhythm. The combination of the drums, bass, and melody creates a vibrant and lively atmosphere that is hard to resist. I can feel the music pulsing through my veins and it fills me with excitement and joy. Overall, this song is a perfect choice for anyone looking to let loose and have a good time on the dance floor.</t>
  </si>
  <si>
    <t>In this song, it should be noted that instruments are not a part of the instrumentation.</t>
  </si>
  <si>
    <t>The music is filled with [E1M2O3T4I5O6N7] and the song lasts [T1M213] seconds.</t>
  </si>
  <si>
    <t>['P4_1', 'TM1_1', 'R3_2', 'I1_1', 'TS1_1', 'T1_0', 'EM1_1', 'B1_1']</t>
  </si>
  <si>
    <t>The music's limited pitch range of [R1A2N3G4E5] [oc0ta1ve2s3] allows for a greater emphasis on the nuances of tone and phrasing. This track runs for [T1M213] seconds and features a consistent and moderate beat. Enriched by [I1N2S3T4R5U6M7E8N9T0S1], the music carries a [ti0me1 s2ig3na4tu5re6 o7f 8[T91I02M13E24_35S46I57G68N79A80T91U02R13E24]3] and moves at a rapid rate, evoking [E1M2O3T4I5O6N7]. Comprised of [[N01U12M23_34B45A56R67S78]8 b9ar0s1], the composition immerses listeners in its captivating musical journey.</t>
  </si>
  <si>
    <t>['P4_1', 'K1_1', 'TM1_1', 'R3_1', 'I1_1', 'TS1_o', 'T1_2', 'S4_0']</t>
  </si>
  <si>
    <t>This music offers a diverse and dynamic listening experience with a pitch range spanning [R1A2N3G4E5] [oc0ta1ve2s3]. It conveys a unique and resonant sound through its use of [[K01E12Y23]3 k4ey5]. The duration of the song is [T1M213] seconds, and the beat is very energetic. The sound of the music is given through the use of [I1N2S3T4R5U6M7E8N9T0S1]. The song's [ti0me1 s2ig3na4tu5re6] is out of the ordinary, and it has a moderately-paced [te0mp1o2]. Additionally, the song does not conform to the usual standards of the [G1E2N3R4E5] genre. Overall, this music is an intriguing and captivating piece that presents a fresh take on conventional music.</t>
  </si>
  <si>
    <t>This music offers a diverse and dynamic listening experience with a pitch range spanning [R1A2N3G4E5] [oc0ta1ve2s3]. It is composed in the [[K01E12Y23]3 k4ey5] and is [T1M213] seconds long. The song has a very powerful and driving beat, and its composition does not involve the use of [I1N2S3T4R5U6M7E8N9T0S1]. The music is based on a [[T01I12M23E34_45S56I67G78N89A90T01U12R23E34]4 t5im6e 7si8gn9at0ur1e2] and is played at a moderate rate, evoking a [E1M2O3T4I5O6N7] feeling.</t>
  </si>
  <si>
    <t>The pitch range of [R1A2N3G4E5] [oc0ta1ve2s3] adds a distinctive character to the music, emphasizing its emotional depth, while the [[K01E12Y23]3 k4ey5] adds a unique flavor to this music. This track is [T1M213] seconds in length and features a rhythm that is incredibly powerful. The use of [I1N2S3T4R5U6M7E8N9T0S1] is vital to the music, and the song's unconventional [[T01I12M23E34_45S56I67G78N89A90T01U12R23E34]4 t5im6e 7si8gn9at0ur1e2] further adds to its uniqueness. Despite its unconventional elements, the song is performed at a moderate pace and is defined by its [E1M2O3T4I5O6N7] emotion.</t>
  </si>
  <si>
    <t>['P4_1', 'K1_1', 'TM1_1', 'R3_2', 'I1_1', 'T1_1', 'S4_1']</t>
  </si>
  <si>
    <t>With a pitch range spanning [R1A2N3G4E5] [oc0ta1ve2s3], this music offers a diverse and dynamic listening experience, while its use of [[K01E12Y23]3 k4ey5] creates a distinct atmosphere. The song, with a duration of [T1M213] seconds, embodies the essence of classic [G1E2N3R4E5] music, complemented by the relaxed [te0mp1o2]. The music should feature [I1N2S3T4R5U6M7E8N9T0S1], ensuring a balanced and engaging composition that is neither too fast nor too slow.</t>
  </si>
  <si>
    <t>['TM1_1', 'R3_0', 'TS1_1', 'I1_1', 'T1_1']</t>
  </si>
  <si>
    <t>The track is TM1 seconds long and has a slow rhythm. The rhythm in this song is very harmonious, and the TIME_SIGNATURE is the meter of the music. The INSTRUMENTS used add to the musical composition, creating a cohesive sound that enhances the overall listening experience.</t>
  </si>
  <si>
    <t>['P4_1', 'K1_1', 'TM1_1', 'R3_2', 'I1_0', 'TS1_o', 'T1_2', 'S4_0', 'B1_1']</t>
  </si>
  <si>
    <t>This music is composed in the [[K01E12Y23]3 k4ey5] and has a pitch range within [R1A2N3G4E5] [oc0ta1ve2s3]. It spans [[N01U12M23_34B45A56R67S78]8 b9ar0s1] and has a running time of [T1M213] seconds with a moderate beat. Deliberately excluding [I1N2S3T4R5U6M7E8N9T0S1], this song's [ti0me1 s2ig3na4tu5re6] is not conventional [T1I2M3E4_5S6I7G8N9A0T1U2R3E4]. Despite being performed at a moderate speed, this song has a unique sound that sets it apart from the typical [G1E2N3R4E5] style.</t>
  </si>
  <si>
    <t>['R3_1', 'S4_1']</t>
  </si>
  <si>
    <t>This song exemplifies the [G1E2N3R4E5] genre with its powerful and driving beat. The music's rhythm is quintessential to this genre, showcasing the signature sound that defines it.</t>
  </si>
  <si>
    <t>['TS1_o', 'TM1_1', 'R3_0', 'I1_0']</t>
  </si>
  <si>
    <t>The [ti0me1 s2ig3na4tu5re6] employed in this song is uncommon, and it has a runtime of [T1M213] seconds. Despite its unconventional [ti0me1 s2ig3na4tu5re6], the rhythm in this song is very comforting. Interestingly, [I1N2S3T4R5U6M7E8N9T0S1] are notably absent in this song, which adds to its unique sound and style.</t>
  </si>
  <si>
    <t>['P4_1', 'K1_1', 'TM1_1', 'R3_2', 'I1_1', 'TS1_1', 'T1_0', 'EM1_1', 'B1_1']</t>
  </si>
  <si>
    <t>This music, composed in the [[K01E12Y23]3 k4ey5], is brought to life through the use of [I1N2S3T4R5U6M7E8N9T0S1], and its pitch range of [R1A2N3G4E5] [oc0ta1ve2s3] adds a distinctive character, emphasizing its emotional depth. The [te0mp1o2] of the song is moderate and enjoyable, with a brisk [te0mp1o2] in some sections, and plays for [T1M213] seconds over [[N01U12M23_34B45A56R67S78]8 b9ar0s1] in [T1I2M3E4_5S6I7G8N9A0T1U2R3E4]. The music projects [E1M2O3T4I5O6N7], creating a rich auditory experience for listeners.</t>
  </si>
  <si>
    <t>['P4_1', 'TS1_o']</t>
  </si>
  <si>
    <t>The limited pitch range of [R1A2N3G4E5] [oc0ta1ve2s3] in the music provides an opportunity to accentuate the subtleties of tone and phrasing. Furthermore, the [ti0me1 s2ig3na4tu5re6] of this particular song differs from the norm, [T1I2M3E4_5S6I7G8N9A0T1U2R3E4]. Together, these musical elements create a unique and potentially captivating listening experience, as the limited pitch range allows for a focus on the nuances of the music while the deviation from the norm in [ti0me1 s2ig3na4tu5re6] adds an extra layer of intrigue.</t>
  </si>
  <si>
    <t>['T1_2', 'K1_1', 'R3_0', 'I1_1']</t>
  </si>
  <si>
    <t>The song has a balanced beat and its use of the [[K01E12Y23]3 k4ey5] gives it a unique and resonant sound. The rhythm in the song is also very relaxing and tranquil. The sound of the music is given by the use of [I1N2S3T4R5U6M7E8N9T0S1].</t>
  </si>
  <si>
    <t>With a pitch range spanning [R1A2N3G4E5] [oc0ta1ve2s3], this music offers a diverse and dynamic listening experience, complemented by its use of [[K01E12Y23]3 k4ey5], which creates a rich and dynamic sonic palette. The song, with a running time of [T1M213] seconds, features a very powerful and driving beat, while deliberately opting not to incorporate [I1N2S3T4R5U6M7E8N9T0S1]. Set in [T1I2M3E4_5S6I7G8N9A0T1U2R3E4] and characterized by a moderate [te0mp1o2], this music deviates from the classic features typically associated with the [G1E2N3R4E5] sound.</t>
  </si>
  <si>
    <t>['K1_1', 'TM1_1', 'R3_0', 'TS1_o', 'I1_1', 'T1_0', 'B1_1']</t>
  </si>
  <si>
    <t>The [[K01E12Y23]3 k4ey5] in this music provides a powerful and memorable sound, complemented by a comforting rhythm. The song has a duration of [T1M213] seconds and comprises [[N01U12M23_34B45A56R67S78]8 b9ar0s1] with a fast [te0mp1o2]. Despite the fast pace, the [ti0me1 s2ig3na4tu5re6] of this song is not regular, which adds to its unique character. The use of [I1N2S3T4R5U6M7E8N9T0S1] is vital to the music, providing an essential layer of sound and enhancing the overall experience.</t>
  </si>
  <si>
    <t>['P4_1', 'K1_1', 'TM1_1', 'R3_1', 'TS1_1', 'I1_1', 'EM1_1']</t>
  </si>
  <si>
    <t>The music in question has a limited pitch range of [R1A2N3G4E5] [oc0ta1ve2s3], which allows for a greater emphasis on the nuances of tone and phrasing. Its use of the [[K01E12Y23]3 k4ey5] creates a distinct atmosphere that is further enhanced by the incredibly powerful rhythm. The music is in [T1I2M3E4_5S6I7G8N9A0T1U2R3E4] and performed using [I1N2S3T4R5U6M7E8N9T0S1]. Despite its technical limitations, the music is emotionally charged and evocative, conveying a sense of [E1M2O3T4I5O6N7] throughout its [T1M213]-second runtime.</t>
  </si>
  <si>
    <t>This song is composed in the [[K01E12Y23]3 k4ey5] and moves moderately. It has a running time of [T1M213] seconds.</t>
  </si>
  <si>
    <t>['P4_1', 'T1_2', 'R3_0', 'TS1_o']</t>
  </si>
  <si>
    <t>The music of this song features an unconventional [ti0me1 s2ig3na4tu5re6 o7f 8[T91I02M13E24_35S46I57G68N79A80T91U02R13E24]3] and a limited pitch range of [R1A2N3G4E5] [oc0ta1ve2s3], which allows for a greater emphasis on the nuances of tone and phrasing. The [te0mp1o2] of the song is moderate, and its rhythm is very easy on the ears.</t>
  </si>
  <si>
    <t>['P4_1', 'R3_2', 'TS1_1', 'I1_0', 'T1_2', 'B1_1']</t>
  </si>
  <si>
    <t>The music's limited pitch range of [R1A2N3G4E5] [oc0ta1ve2s3] allows for a greater emphasis on the nuances of tone and phrasing, while maintaining a consistent and moderate beat. With a meter of [T1I2M3E4_5S6I7G8N9A0T1U2R3E4], this song deliberately excludes [I1N2S3T4R5U6M7E8N9T0S1] to create a distinct sonic character. It is played at a moderate [te0mp1o2], and the composition consists of [[N01U12M23_34B45A56R67S78]8 b9ar0s1].</t>
  </si>
  <si>
    <t>['T1_0', 'B1_1', 'R3_0']</t>
  </si>
  <si>
    <t>This song consists of [[N01U12M23_34B45A56R67S78]8 b9ar0s1] and is performed at a rapid pace. Despite the fast [te0mp1o2], the beat in this song is surprisingly calming and soothing, creating a unique listening experience for the audience.</t>
  </si>
  <si>
    <t>In music, the meter or [ti0me1 s2ig3na4tu5re6] is a crucial element that provides a rhythmic framework for the composition. It dictates the number of beats in a measure and the type of note that receives the primary emphasis. However, beyond the technical aspects, music can also convey powerful emotions to the listener. Whether it is joy, sadness, excitement, or tranquility, the music projects a particular mood or feeling that can resonate with the audience. This emotional impact is often enhanced by the various instruments used in the musical arrangement, each contributing its unique sound and character to the overall composition.</t>
  </si>
  <si>
    <t>['TS1_1', 'K1_1', 'T1_0', 'I1_1']</t>
  </si>
  <si>
    <t>The music is composed in the [[K01E12Y23]3 k4ey5] and follows a [T1I2M3E4_5S6I7G8N9A0T1U2R3E4] meter with a fast [te0mp1o2]. The use of [I1N2S3T4R5U6M7E8N9T0S1] brings the music to life, creating a dynamic and engaging sound that captures the listener's attention. Whether it's the interplay between instruments or the driving rhythm that propels the song forward, this music is sure to leave a lasting impression on anyone who hears it.</t>
  </si>
  <si>
    <t>['TM1_1', 'TS1_1', 'I1_1', 'S4_1', 'B1_1']</t>
  </si>
  <si>
    <t>This song is a [G1E2N3R4E5]-style composition that is steeped in tradition and features [I1N2S3T4R5U6M7E8N9T0S1]. Its meter is [T1I2M3E4_5S6I7G8N9A0T1U2R3E4], and it is [[N01U12M23_34B45A56R67S78]8 b9ar0s1] in length, lasting a total of [T1M213] seconds. The song's length is determined by the number of bars in the composition, which serves as a [ke0y1] structural component of the music. Overall, the song is a rich and intricate musical piece that showcases the unique characteristics of the [G1E2N3R4E5] style.</t>
  </si>
  <si>
    <t>The pitch range of [R1A2N3G4E5] [oc0ta1ve2s3] in this music adds a distinctive character that emphasizes its emotional depth. Along with the use of [[K01E12Y23]3 k4ey5], it creates a rich and dynamic sonic palette. Despite a duration of only [T1M213] seconds, the gentle rhythm of the track draws listeners in. This song does not feature [I1N2S3T4R5U6M7E8N9T0S1], but the [T1I2M3E4_5S6I7G8N9A0T1U2R3E4] meter and rapid [te0mp1o2] create a sense of urgency that projects [E1M2O3T4I5O6N7]. Overall, this music is a masterful blend of sonic elements that evoke a powerful emotional response.</t>
  </si>
  <si>
    <t>['P4_1', 'K1_1', 'TM1_1', 'R3_0', 'I1_1', 'TS1_o', 'T1_2', 'S4_0']</t>
  </si>
  <si>
    <t>The use of a specific pitch range of [R1A2N3G4E5] [oc0ta1ve2s3] and the choice of [[K01E12Y23]3 k4ey5] create a cohesive and unified sound throughout this captivating and memorable musical piece, which runs for [T1M213] seconds. The relaxing and tranquil rhythm, enriched by [I1N2S3T4R5U6M7E8N9T0S1], complements the unique [ti0me1 s2ig3na4tu5re6 o7f 8[T91I02M13E24_35S46I57G68N79A80T91U02R13E24]3], played at a moderate pace. Despite not having the classic features of the [G1E2N3R4E5] sound, this music stands out with its distinct characteristics and overall harmonious feel.</t>
  </si>
  <si>
    <t>['P4_1', 'TM1_1', 'S4_1']</t>
  </si>
  <si>
    <t>The [G1E2N3R4E5] song lasting [T1M213] seconds showcases a cohesive and unified sound achieved through the use of a specific pitch range spanning [R1A2N3G4E5] [oc0ta1ve2s3]. The pitch range employed throughout the piece creates a consistent and harmonious sonic palette, contributing to the overall aesthetic and style of the music.</t>
  </si>
  <si>
    <t>['R1_0', 'R3_1', 'TS1_o']</t>
  </si>
  <si>
    <t>The [ti0me1 s2ig3na4tu5re6] employed in this song is uncommon, which contributes to the unique qualities of the music. Despite the unconventional [ti0me1 s2ig3na4tu5re6], the rhythm in this song is incredibly powerful and adds to the overall impact of the music. However, some may find the rhythm of this song too slow for dancing, as it may not be the ideal [te0mp1o2] for movement.</t>
  </si>
  <si>
    <t>['K1_1', 'R1_0', 'R3_2', 'TS1_1', 'I1_1', 'T1_1', 'S4_0', 'B1_1']</t>
  </si>
  <si>
    <t>The music's use of the [[K01E12Y23]3 k4ey5] creates a rich and dynamic sonic palette, but despite this, the song is not danceable due to its beat. The [te0mp1o2] of the music falls in the middle range, and the meter is indicated by [T1I2M3E4_5S6I7G8N9A0T1U2R3E4]. The sound is enriched by the use of [I1N2S3T4R5U6M7E8N9T0S1], and although the [te0mp1o2] is relaxed, the music does not evoke the classic sound of [G1E2N3R4E5]. The composition consists of [[N01U12M23_34B45A56R67S78]8 b9ar0s1], resulting in a well-structured and cohesive piece of music.</t>
  </si>
  <si>
    <t>The music in question features a compact pitch range spanning [R1A2N3G4E5] [oc0ta1ve2s3], which contributes to a focused and impactful performance. Additionally, the use of the [[K01E12Y23]3 k4ey5] provides a unique and resonant sound. The song itself has a moderate beat and runs for [T1M213] seconds. To bring the music to life, various instruments are utilized, and the music follows a [T1I2M3E4_5S6I7G8N9A0T1U2R3E4] meter, played at a quick [te0mp1o2]. Overall, the music is defined by its [E1M2O3T4I5O6N7] emotion, making for a dynamic and engaging listening experience.</t>
  </si>
  <si>
    <t>['P4_1', 'K1_1', 'TM1_1', 'R3_2', 'I1_0', 'TS1_o', 'T1_0', 'EM1_1', 'B1_1']</t>
  </si>
  <si>
    <t>The song, with a duration of [T1M213] seconds, features a balanced rhythm and a fast [te0mp1o2], conveying [E1M2O3T4I5O6N7]. Its pitch range is within [R1A2N3G4E5] [oc0ta1ve2s3], and the [[K01E12Y23]3 k4ey5] provides a powerful and memorable sound. [I1N2S3T4R5U6M7E8N9T0S1] are not included in the instrumentation, and the song's [[T01I12M23E34_45S56I67G78N89A90T01U12R23E34]4 t5im6e 7si8gn9at0ur1e2] is uncommon. It is comprised of [[N01U12M23_34B45A56R67S78]8 b9ar0s1] in total.</t>
  </si>
  <si>
    <t>['P4_1', 'K1_1', 'TM1_1', 'R3_2', 'I1_0', 'TS1_1', 'S4_0', 'B1_1']</t>
  </si>
  <si>
    <t>This song has a unique musical identity, with its limited pitch range of [R1A2N3G4E5] [oc0ta1ve2s3] and the use of [[K01E12Y23]3 k4ey5], creating a rich and dynamic sonic palette. The song's playtime of [T1M213] seconds is characterized by a smooth and steady rhythm, and its deliberate exclusion of [I1N2S3T4R5U6M7E8N9T0S1] allows for a greater emphasis on the nuances of tone and phrasing. The music features a [T1I2M3E4_5S6I7G8N9A0T1U2R3E4] meter, and despite not having the typical sound of the [G1E2N3R4E5] style, it still manages to incorporate [[N01U12M23_34B45A56R67S78]8 b9ar0s1] in total, making for a truly distinctive musical experience.</t>
  </si>
  <si>
    <t>The use of a specific pitch range of [R1A2N3G4E5] [oc0ta1ve2s3] creates a cohesive and unified sound throughout the musical piece, which conveys a unique and resonant sound with its use of [[K01E12Y23]3 k4ey5]. This song lasts [T1M213] seconds, has a balanced rhythm, and is devoid of [I1N2S3T4R5U6M7E8N9T0S1]. Its [ti0me1 s2ig3na4tu5re6] is not conventional, as it follows [T1I2M3E4_5S6I7G8N9A0T1U2R3E4], and it moves at a moderate speed. The music does not fall squarely within the conventions of the [G1E2N3R4E5] sound, and there are [[N01U12M23_34B45A56R67S78]8 b9ar0s1] in total for this song.</t>
  </si>
  <si>
    <t>['P4_1', 'K1_1', 'TM1_1', 'R3_2', 'I1_1', 'TS1_1', 'T1_2', 'EM1_1', 'B1_1']</t>
  </si>
  <si>
    <t>The music in [[K01E12Y23]3 k4ey5], with a compact pitch range of [R1A2N3G4E5] [oc0ta1ve2s3], creates a rich and dynamic sonic palette that results in a focused and impactful musical performance. The song, with a running time of [T1M213] seconds and a moderate [te0mp1o2], is just right for expressing [E1M2O3T4I5O6N7]. This is achieved through the use of [I1N2S3T4R5U6M7E8N9T0S1], bringing the music to life with the meter of [T1I2M3E4_5S6I7G8N9A0T1U2R3E4] and around [[N01U12M23_34B45A56R67S78]8 b9ar0s1] in length. Overall, the combination of these musical elements results in a powerful and emotional musical experience.</t>
  </si>
  <si>
    <t>['P4_1', 'K1_1', 'TM1_1', 'R3_1', 'TS1_1', 'I1_0', 'S4_0']</t>
  </si>
  <si>
    <t>The musical piece showcases a pitch range within [R1A2N3G4E5] [oc0ta1ve2s3] and utilizes the [[K01E12Y23]3 k4ey5] to create a rich and dynamic sonic palette. The song, [T1M213] seconds in length, features highly vigorous rhythm and employs a [[T01I12M23E34_45S56I67G78N89A90T01U12R23E34]4 t5im6e 7si8gn9at0ur1e2]. It notably lacks any [I1N2S3T4R5U6M7E8N9T0S1] and defies easy classification within a specific [G1E2N3R4E5] style.</t>
  </si>
  <si>
    <t>['P4_1', 'TM1_1', 'R3_1', 'I1_1', 'TS1_o', 'T1_0', 'S4_1', 'B1_1']</t>
  </si>
  <si>
    <t>The pitch range of [R1A2N3G4E5] [oc0ta1ve2s3] adds a distinctive character to the music, emphasizing its emotional depth, while the length of the track is [T1M213] seconds. This song has a very powerful and driving beat, with [I1N2S3T4R5U6M7E8N9T0S1] utilized in the musical performance. The [ti0me1 s2ig3na4tu5re6] used in this song is unusual, and the song has a quick beat. Additionally, the music is evocative of the classic [G1E2N3R4E5] sound, spanning [[N01U12M23_34B45A56R67S78]8 b9ar0s1].</t>
  </si>
  <si>
    <t>['P4_1', 'K1_1', 'TM1_1', 'R3_2', 'I1_1', 'TS1_1', 'T1_2', 'S4_1']</t>
  </si>
  <si>
    <t>The musical performance employs [I1N2S3T4R5U6M7E8N9T0S1] to produce a focused and impactful sound within a compact pitch range of [R1A2N3G4E5] [oc0ta1ve2s3]. With its use of [[K01E12Y23]3 k4ey5], this [G1E2N3R4E5] genre song conveys a unique and resonant sound that is moderate in rhythm and has a [ti0me1 s2ig3na4tu5re6 o7f 8[T91I02M13E24_35S46I57G68N79A80T91U02R13E24]3]. At [T1M213] seconds long, the [te0mp1o2] of the song is just right to maintain its captivating melody and showcase the skillful use of instruments to produce an excellent musical performance.</t>
  </si>
  <si>
    <t>['K1_1', 'T1_1', 'R3_0', 'TS1_o']</t>
  </si>
  <si>
    <t>The use of the [[K01E12Y23]3 k4ey5] in this music creates a unique and resonant sound that is complemented by the gentle pace at which the song is played. Despite its peaceful beat, the [ti0me1 s2ig3na4tu5re6] of this song is not usual, adding to its distinctiveness.</t>
  </si>
  <si>
    <t>['P4_1', 'K1_1', 'TM1_1', 'R3_2', 'I1_0', 'TS1_1', 'T1_0', 'S4_1', 'B1_1']</t>
  </si>
  <si>
    <t>The music, composed in the [[K01E12Y23]3 k4ey5], has a limited pitch range of [R1A2N3G4E5] [oc0ta1ve2s3], which allows for a greater emphasis on the nuances of tone and phrasing. With a duration of [T1M213] seconds, the track showcases a comfortably moderate rhythm and is devoid of [I1N2S3T4R5U6M7E8N9T0S1]. The [ti0me1 s2ig3na4tu5re6] of the music is [T1I2M3E4_5S6I7G8N9A0T1U2R3E4], while its quick [te0mp1o2] unmistakably embodies the character of [G1E2N3R4E5]. Overall, the song spans around [[N01U12M23_34B45A56R67S78]8 b9ar0s1] in length.</t>
  </si>
  <si>
    <t>['P4_1', 'K1_1', 'TM1_1', 'R3_2', 'I1_1', 'TS1_o', 'T1_2', 'S4_0', 'B1_1']</t>
  </si>
  <si>
    <t>The pitch range of [R1A2N3G4E5] [oc0ta1ve2s3] in this music adds a distinctive character that emphasizes its emotional depth. Furthermore, the use of [[K01E12Y23]3 k4ey5] in the composition creates a unique and resonant sound. The song has a runtime of [T1M213] seconds and features a moderate [te0mp1o2]. The musical performance utilizes [I1N2S3T4R5U6M7E8N9T0S1], while the unconventional [ti0me1 s2ig3na4tu5re6 o7f 8[T91I02M13E24_35S46I57G68N79A80T91U02R13E24]3] contributes to the song's unique qualities. Despite being performed at a moderate speed, this music does not follow the typical patterns of the [G1E2N3R4E5] genre. Overall, the song is made up of [[N01U12M23_34B45A56R67S78]8 b9ar0s1], making for a truly unique listening experience.</t>
  </si>
  <si>
    <t>['P4_1', 'T1_1', 'TM1_1', 'TS1_o']</t>
  </si>
  <si>
    <t>The specific pitch range of [R1A2N3G4E5] [oc0ta1ve2s3] used in a musical piece can create a cohesive and unified sound throughout. However, in the case of this particular song, it results in a sluggish [te0mp1o2]. Despite this, the song has a duration of [T1M213] seconds. Additionally, the [ti0me1 s2ig3na4tu5re6] used in the piece is not typical and adds to its unique character.</t>
  </si>
  <si>
    <t>This music offers a diverse and dynamic listening experience, with a pitch range spanning [R1A2N3G4E5] [oc0ta1ve2s3]. The use of [I1N2S3T4R5U6M7E8N9T0S1] brings the music to life, while the [[K01E12Y23]3 k4ey5] adds a unique flavor. The track is played quickly, with a [te0mp1o2] that is really intense. It is composed in an uncommon [[T01I12M23E34_45S56I67G78N89A90T01U12R23E34]4 t5im6e 7si8gn9at0ur1e2], comprising [[N01U12M23_34B45A56R67S78]8 b9ar0s1], and imbued with [E1M2O3T4I5O6N7]. Overall, the music is [T1M213] seconds long, offering a captivating and emotional journey to its listeners.</t>
  </si>
  <si>
    <t>This song is atypical in both its [ti0me1 s2ig3na4tu5re6] and length. It runs for [T1M213] seconds, and the [ti0me1 s2ig3na4tu5re6] deviates from the typical meter found in most popular music. The use of an unconventional [ti0me1 s2ig3na4tu5re6] can add complexity and interest to a song, challenging the listener's expectations and potentially enhancing their enjoyment of the music. Despite its atypical nature, this song offers a unique and engaging listening experience.</t>
  </si>
  <si>
    <t>This track is [T1M213] seconds long, with a pitch range within [R1A2N3G4E5] [oc0ta1ve2s3]. The [[K01E12Y23]3 k4ey5] adds a unique flavor to the music, while the [te0mp1o2] creates an intense atmosphere. [I1N2S3T4R5U6M7E8N9T0S1] should be included in the composition, which is characterized by an atypical [[T01I12M23E34_45S56I67G78N89A90T01U12R23E34]4 t5im6e 7si8gn9at0ur1e2]. Played at a brisk pace, the music is filled with [E1M2O3T4I5O6N7].</t>
  </si>
  <si>
    <t>The [ke0y1] of the music adds a unique flavor that enhances its emotional quality. In fact, the emotional character of the music is defined by the specific [ke0y1] in which it is played. The use of a particular [ke0y1] can create a range of emotions and moods, whether it's a [ma0jo1r2] [ke0y1] evoking happiness and joy or a [mi0no1r2] [ke0y1] eliciting sadness or melancholy. Therefore, the choice of [ke0y1] is a crucial aspect of music composition, as it can greatly influence the listener's emotional response and overall experience of the music.</t>
  </si>
  <si>
    <t>The musical piece is a captivating and memorable experience that showcases a pitch range within [R1A2N3G4E5] [oc0ta1ve2s3]. This fast-paced track runs for [T1M213] seconds and follows a [T1I2M3E4_5S6I7G8N9A0T1U2R3E4] meter, with an intense [te0mp1o2] that complements its choice of [[K01E12Y23]3 k4ey5]. What makes this music truly unique is the absence of any [I1N2S3T4R5U6M7E8N9T0S1], adding to its emotional nature that can be felt throughout the piece.</t>
  </si>
  <si>
    <t>['P4_1', 'K1_1', 'EM1_1', 'TM1_1']</t>
  </si>
  <si>
    <t>The music being described here offers a truly distinctive and unforgettable listening experience, thanks to its pitch range of [R1A2N3G4E5] [oc0ta1ve2s3]. Adding to its special qualities, the music is written in the [ke0y1] of [K1E2Y3], which gives it a unique emotional quality. In fact, the music seems to radiate [E1M2O3T4I5O6N7], further enhancing its impact on the listener. Those who take the time to enjoy this song will be treated to [T1M213] seconds of an emotional and musically rich experience.</t>
  </si>
  <si>
    <t>The music, which radiates [E1M2O3T4I5O6N7], features a [T1I2M3E4_5S6I7G8N9A0T1U2R3E4] meter and relies heavily on the use of [I1N2S3T4R5U6M7E8N9T0S1]. These instruments are vital to the music, contributing to its overall sound and character. Through their skilled use, the music is able to convey its emotional message with power and impact. Whether it is the driving beat of the drums or the soaring melody of the guitar, each instrument plays an essential role in bringing the music to life and connecting with its audience. Together, they create a dynamic and unforgettable musical experience that captivates and inspires all who hear it.</t>
  </si>
  <si>
    <t>The choice of [[K01E12Y23]3 k4ey5] in this music creates a captivating and memorable experience for the listener. The [ke0y1] of a piece of music can have a significant impact on how it sounds and feels, as different [ke0y1]s can evoke different emotions and moods. In this case, the specific [ke0y1] chosen by the composer or performer has resulted in a compelling and engaging listening experience. By selecting the right [ke0y1], the music can effectively convey its intended message or story, and leave a lasting impression on those who hear it.</t>
  </si>
  <si>
    <t>['K1_1', 'TM1_1', 'R3_0', 'T1_2', 'S4_0']</t>
  </si>
  <si>
    <t>This music is not a typical representation of the classic [G1E2N3R4E5] sound. However, it still manages to create a rich and dynamic sonic palette by using the [[K01E12Y23]3 k4ey5]. The track runs for [T1M213] seconds and has a comfortable beat played at a balanced pace. Overall, this music offers a unique and enjoyable listening experience that deviates from traditional [G1E2N3R4E5] music.</t>
  </si>
  <si>
    <t>['TS1_o', 'P4_1', 'I1_1']</t>
  </si>
  <si>
    <t>This music has several noteworthy characteristics that make it a unique and engaging listening experience. Firstly, the [ti0me1 s2ig3na4tu5re6] used in the song is out of the ordinary, giving it a distinct rhythm and feel. Additionally, the pitch range of the music spans several [oc0ta1ve2s3], offering a diverse and dynamic range of notes that capture the listener's attention. Finally, the instrumentation used in the composition, including [I1N2S3T4R5U6M7E8N9T0S1], further adds to the complexity and richness of the music. Overall, this song stands out as an impressive musical work that showcases the talent and creativity of its creators.</t>
  </si>
  <si>
    <t>['P4_1', 'K1_1', 'EM1_1', 'R3_2']</t>
  </si>
  <si>
    <t>The music composed in the [[K01E12Y23]3 k4ey5] radiates [E1M2O3T4I5O6N7] and is characterized by a distinctive pitch range of [R1A2N3G4E5] [oc0ta1ve2s3], which adds to its emotional depth. The song is played at a moderate [te0mp1o2], further enhancing its overall effect.</t>
  </si>
  <si>
    <t>['P4_1', 'K1_1', 'R3_1', 'TS1_o', 'B1_1']</t>
  </si>
  <si>
    <t>The music on offer here is a diverse and dynamic listening experience, with a pitch range spanning [R1A2N3G4E5] [oc0ta1ve2s3]. The use of the [[K01E12Y23]3 k4ey5] creates a rich and dynamic sonic palette, while the intense [te0mp1o2] adds to the overall energy of the piece. The chosen [ti0me1 s2ig3na4tu5re6 o7f 8[T91I02M13E24_35S46I57G68N79A80T91U02R13E24]3], which is not ordinary, further enhances the unique character of the song. With a duration of [[N01U12M23_34B45A56R67S78]8 b9ar0s1], this song offers a complete and engaging musical journey.</t>
  </si>
  <si>
    <t>It has a strong beat that makes you want to dance. The [te0mp1o2] changes throughout the song, adding variety and interest. Additionally, the melody is catchy and memorable, sticking in your head long after the song is over. Overall, the song's dynamic rhythm, varied [te0mp1o2], and catchy melody make it a great choice for anyone looking to get up and dance.</t>
  </si>
  <si>
    <t>['B1_1', 'TM1_1', 'I1_0']</t>
  </si>
  <si>
    <t>This song consists of [[N01U12M23_34B45A56R67S78]8 b9ar0s1] and has a playtime of [T1M213] seconds. However, [I1N2S3T4R5U6M7E8N9T0S1] are not featured in the music.</t>
  </si>
  <si>
    <t>This song offers a unique and memorable listening experience with its pitch range of [R1A2N3G4E5] [oc0ta1ve2s3]. Additionally, the [te0mp1o2] is very slow and relaxing, adding to the soothing atmosphere of the music.</t>
  </si>
  <si>
    <t>The music in question features a compact pitch range of [R1A2N3G4E5] [oc0ta1ve2s3], resulting in a focused and impactful performance. It also employs the use of the [[K01E12Y23]3 k4ey5], which creates a rich and dynamic sonic palette. The song has a playtime of [T1M213] seconds and a moderate beat. It should feature [I1N2S3T4R5U6M7E8N9T0S1]. Interestingly, the [ti0me1 s2ig3na4tu5re6] employed in the song is not typical, but rather [T1I2M3E4_5S6I7G8N9A0T1U2R3E4]. The slow-paced composition is imbued with [E1M2O3T4I5O6N7], which adds to its evocative power.</t>
  </si>
  <si>
    <t>['TM1_1', 'R3_0', 'TS1_o', 'I1_1', 'T1_1']</t>
  </si>
  <si>
    <t>This song is unique in several ways. It has a length of [T1M213] seconds and a slow rhythm, which is complemented by a soft and smooth [te0mp1o2]. Additionally, the song features a unique [ti0me1 s2ig3na4tu5re6], [T1I2M3E4_5S6I7G8N9A0T1U2R3E4], that further sets it apart from other music. The importance of [I1N2S3T4R5U6M7E8N9T0S1] in the song cannot be overstated, as they help to create a truly unforgettable listening experience. Overall, this song is a testament to the power of music to captivate and transport us to new places and emotions.</t>
  </si>
  <si>
    <t>['T1_1', 'R3_2', 'I1_0']</t>
  </si>
  <si>
    <t>The song's [te0mp1o2] is moderate and enjoyable, with a slow rhythm that sets a relaxing mood. However, this song's arrangement is unique as it has omitted the use of certain instruments, giving it a distinctive character that sets it apart from other songs in its genre.</t>
  </si>
  <si>
    <t>This music conveys a unique and resonant sound by using the [[K01E12Y23]3 k4ey5] and having a pitch range within [R1A2N3G4E5] [oc0ta1ve2s3]. The song's duration is [T1M213] seconds, and it has a slow pace with a rhythm that is easy on the ears. The absence of [I1N2S3T4R5U6M7E8N9T0S1] gives the song a distinct quality, while the unusual [[T01I12M23E34_45S56I67G78N89A90T01U12R23E34]4 t5im6e 7si8gn9at0ur1e2] adds to its uniqueness. Overall, the music projects [E1M2O3T4I5O6N7] and creates a memorable listening experience.</t>
  </si>
  <si>
    <t>The music played at a moderate pace is an expression of [E1M2O3T4I5O6N7]. Through the deliberate [te0mp1o2], the emotion conveyed in the music is highlighted and given depth. Whether it is a slow, mournful melody or a lively, upbeat tune, the pace of the music can accentuate and intensify the feelings it evokes. Thus, the [te0mp1o2] of music is a crucial element in creating an emotional connection between the listener and the piece being played.</t>
  </si>
  <si>
    <t>The song has a steady and moderate rhythm.</t>
  </si>
  <si>
    <t>['TM1_1', 'S4_1']</t>
  </si>
  <si>
    <t>The song, belonging to the [G1E2N3R4E5] genre, runs for [T1M213] seconds.</t>
  </si>
  <si>
    <t>The music's limited pitch range of [R1A2N3G4E5] [oc0ta1ve2s3] allows for a greater emphasis on the nuances of tone and phrasing, while its use of [[K01E12Y23]3 k4ey5] conveys a unique and resonant sound. The song, [T1M213] seconds in length, features a beat that is neither too fast nor too slow. Devoid of [I1N2S3T4R5U6M7E8N9T0S1], the music employs a [[T01I12M23E34_45S56I67G78N89A90T01U12R23E34]4 t5im6e 7si8gn9at0ur1e2], creating a slow rhythm that defines the emotional tone of the song.</t>
  </si>
  <si>
    <t>['T1_0', 'R3_0', 'I1_1']</t>
  </si>
  <si>
    <t>The song with its fast [te0mp1o2] and meditative beat is enhanced by the instruments that play an important role in the music. The beat invites listeners to move along with the rhythm while the instruments provide a rich texture and depth to the overall sound. Together, the combination of [te0mp1o2], beat, and instruments creates a unique listening experience that captures the essence of the music.</t>
  </si>
  <si>
    <t>['P4_1', 'K1_1', 'TM1_1', 'R3_1', 'I1_1', 'TS1_o', 'T1_2', 'S4_1']</t>
  </si>
  <si>
    <t>This music offers a unique and memorable listening experience with its pitch range of [R1A2N3G4E5] [oc0ta1ve2s3]. The use of [[K01E12Y23]3 k4ey5] creates a rich and dynamic sonic palette, while the song's duration spans [T1M213] seconds. The rhythm in this lively song is complemented by the utilization of [I1N2S3T4R5U6M7E8N9T0S1] in the musical performance. With a deviation from the norm in its [ti0me1 s2ig3na4tu5re6 o7f 8[T91I02M13E24_35S46I57G68N79A80T91U02R13E24]3], the song moves moderately and firmly roots its style in the traditions of [G1E2N3R4E5] music.</t>
  </si>
  <si>
    <t>The use of a specific pitch range of [R1A2N3G4E5] [oc0ta1ve2s3] creates a cohesive and unified sound throughout the musical piece that is also high-[te0mp1o2]. By employing this particular pitch range, the music maintains a consistent and harmonious quality that contributes to its overall sense of coherence. Additionally, the energetic and lively nature of the high-[te0mp1o2] rhythm enhances the piece's dynamic qualities, providing a compelling and engaging listening experience for the audience.</t>
  </si>
  <si>
    <t>This music's pitch range of [R1A2N3G4E5] [oc0ta1ve2s3] offers a unique and memorable listening experience, while the [[K01E12Y23]3 k4ey5] adds a distinctive flavor. The song lasts [T1M213] seconds and maintains a balanced beat that is neither too fast nor too slow. The strategic use of [I1N2S3T4R5U6M7E8N9T0S1] is vital to the composition, complementing its [T1I2M3E4_5S6I7G8N9A0T1U2R3E4] meter. Despite its low-speed nature, this music deviates from the classic [G1E2N3R4E5] sound, creating an evocative and unconventional auditory journey.</t>
  </si>
  <si>
    <t>The brisk [te0mp1o2] of this music, coupled with its use of [[K01E12Y23]3 k4ey5], conveys a unique and resonant sound.</t>
  </si>
  <si>
    <t>The music in question has a limited pitch range of [R1A2N3G4E5] [oc0ta1ve2s3], which allows for a greater emphasis on the nuances of tone and phrasing. Adding to its unique qualities is the fact that it is in the [[K01E12Y23]3 k4ey5], which gives it a special emotional quality. Clocking in at [T1M213] seconds, the song has a balanced rhythm and notably does not feature any [I1N2S3T4R5U6M7E8N9T0S1].</t>
  </si>
  <si>
    <t>It is a high-energy track that gets your heart pumping with its fast-paced rhythm and lively beat. From the moment the song starts, you're swept up in its quick [te0mp1o2] and infectious energy, making it impossible to sit still. The rapid rate of the song perfectly captures the exhilarating feeling of being alive and in the moment, and it's sure to leave you feeling energized and invigorated. Whether you're dancing along to the music or simply listening to it, this high-octane track is guaranteed to get your blood pumping and your spirits soaring.</t>
  </si>
  <si>
    <t>['T1_0', 'P4_1', 'K1_1', 'I1_1']</t>
  </si>
  <si>
    <t>This music offers a diverse and dynamic listening experience with its speedy [te0mp1o2] and pitch range spanning [R1A2N3G4E5] [oc0ta1ve2s3]. The use of [[K01E12Y23]3 k4ey5] creates a rich and dynamic sonic palette, further enhancing the overall experience. The music's sound is given through the use of [I1N2S3T4R5U6M7E8N9T0S1], adding to the complexity and depth of the composition.</t>
  </si>
  <si>
    <t>The music I'm listening to has a relaxed [te0mp1o2] and is composed in the [[K01E12Y23]3 k4ey5]. The soothing rhythm of the music along with the [ke0y1] it is composed in creates a mellow and peaceful atmosphere.</t>
  </si>
  <si>
    <t>['P4_1', 'T1_0', 'R3_1', 'I1_0']</t>
  </si>
  <si>
    <t>The song has a very fast and lively rhythm with a limited pitch range of [R1A2N3G4E5] [oc0ta1ve2s3], allowing for a greater emphasis on the nuances of tone and phrasing. Despite its fast pace, [I1N2S3T4R5U6M7E8N9T0S1] are not featured in this song, creating a unique sonic experience that highlights the skill of the musicians who perform it.</t>
  </si>
  <si>
    <t>This song is a composition consisting of [[N01U12M23_34B45A56R67S78]8 b9ar0s1] and has a runtime of [T1M213] seconds. The music is intended to feature [I1N2S3T4R5U6M7E8N9T0S1].</t>
  </si>
  <si>
    <t>This song is characterized by its unconventional [ti0me1 s2ig3na4tu5re6] and deliberate exclusion of certain instruments. The [ti0me1 s2ig3na4tu5re6] of the song is not typical and deviates from common [ti0me1 s2ig3na4tu5re6]s. Additionally, the song intentionally leaves out certain instruments, creating a unique sound and atmosphere. By omitting these instruments, the song takes on a distinct character that sets it apart from others in its genre. Overall, the combination of an unconventional [ti0me1 s2ig3na4tu5re6] and intentional exclusion of instruments gives the song a unique and memorable quality.</t>
  </si>
  <si>
    <t>['P4_1', 'T1_2', 'B1_1', 'I1_1']</t>
  </si>
  <si>
    <t>The music being described offers a unique and memorable listening experience with its pitch range of [R1A2N3G4E5] [oc0ta1ve2s3]. It has a moderate [te0mp1o2] and covers [[N01U12M23_34B45A56R67S78]8 b9ar0s1]. [I1N2S3T4R5U6M7E8N9T0S1] should be included in the music to create the intended sound. Overall, this music is sure to captivate listeners with its distinctive range and carefully selected instrumentation.</t>
  </si>
  <si>
    <t>This captivating and memorable song lasts [T1M213] seconds with a forceful beat and a moderate speed. Its pitch range spans [R1A2N3G4E5] [oc0ta1ve2s3] and it is played in the [ke0y1] of [K1E2Y3]. [I1N2S3T4R5U6M7E8N9T0S1] play an important role in the music, which features a [ti0me1 s2ig3na4tu5re6] that is not commonly found ([T1I2M3E4_5S6I7G8N9A0T1U2R3E4]). The overall feeling of the music is [E1M2O3T4I5O6N7].</t>
  </si>
  <si>
    <t>['T1_2', 'K1_1', 'R3_1', 'I1_0']</t>
  </si>
  <si>
    <t>This music is played at a medium pace, conveying a unique and resonant sound with its use of [[K01E12Y23]3 k4ey5]. The rhythm in this song is incredibly powerful, and [I1N2S3T4R5U6M7E8N9T0S1] are not a part of the instrumentation in this song.</t>
  </si>
  <si>
    <t>The use of a specific pitch range of [R1A2N3G4E5] [oc0ta1ve2s3] creates a cohesive and unified sound throughout the musical piece, while its utilization of the [[K01E12Y23]3 k4ey5] forms a rich and dynamic sonic palette. With a duration of [T1M213] seconds, this song captivates listeners with its powerful and driving beat, further enhanced by the inclusion of [I1N2S3T4R5U6M7E8N9T0S1]. Following a [T1I2M3E4_5S6I7G8N9A0T1U2R3E4] meter, the music moves at a balanced rate, maintaining its unmistakable [G1E2N3R4E5] style.</t>
  </si>
  <si>
    <t>It makes me want to dance and move my body to the beat. The melody is also quite catchy and gets stuck in my head. Overall, the song is very enjoyable to listen to and always puts me in a good mood.</t>
  </si>
  <si>
    <t>['K1_1', 'EM1_1', 'TM1_1', 'TS1_o']</t>
  </si>
  <si>
    <t>The [[K01E12Y23]3 k4ey5] in this music produces a powerful and memorable sound that adds to the emotional nature of the piece. This song, which is [T1M213] seconds long, employs an uncommon [ti0me1 s2ig3na4tu5re6] that further contributes to its uniqueness.</t>
  </si>
  <si>
    <t>The music's limited pitch range of [R1A2N3G4E5] [oc0ta1ve2s3] allows for a greater emphasis on the nuances of tone and phrasing. With its use of [[K01E12Y23]3 k4ey5], this music conveys a unique and resonant sound. The song's running time is [T1M213] seconds, and its rhythm is very relaxing and tranquil. You won't hear any [I1N2S3T4R5U6M7E8N9T0S1] in this song. The [ti0me1 s2ig3na4tu5re6] employed in this song is not typical [T1I2M3E4_5S6I7G8N9A0T1U2R3E4], contributing to its distinctive quality. With a sluggish [te0mp1o2], the song defies easy classification within a specific [G1E2N3R4E5] style.</t>
  </si>
  <si>
    <t>The musical piece showcases a pitch range within [R1A2N3G4E5] [oc0ta1ve2s3], and the [[K01E12Y23]3 k4ey5] adds a unique flavor to this music. This track is [T1M213] seconds in length, and the rhythm in this song is very pronounced. The music should feature [I1N2S3T4R5U6M7E8N9T0S1], and it also features a [ti0me1 s2ig3na4tu5re6] that is not commonly found, [T1I2M3E4_5S6I7G8N9A0T1U2R3E4]. With its brisk [te0mp1o2], this music stands out from the typical [G1E2N3R4E5] sound.</t>
  </si>
  <si>
    <t>['K1_1', 'B1_1', 'R3_0', 'I1_0']</t>
  </si>
  <si>
    <t>This music's use of [[K01E12Y23]3 k4ey5] creates a distinct atmosphere, with [[N01U12M23_34B45A56R67S78]8 b9ar0s1] in total. The rhythm in this song is very gentle and relaxing, and [I1N2S3T4R5U6M7E8N9T0S1] are notably absent, contributing to its unique ambiance.</t>
  </si>
  <si>
    <t>With a pitch range spanning [R1A2N3G4E5] [oc0ta1ve2s3], this music offers a diverse and dynamic listening experience composed in the [[K01E12Y23]3 k4ey5]. The track runs for [T1M213] seconds with a comfortably moderate rhythm. The use of [I1N2S3T4R5U6M7E8N9T0S1] is vital to the music, which is characterized by the [[T01I12M23E34_45S56I67G78N89A90T01U12R23E34]4 t5im6e 7si8gn9at0ur1e2] and a slow [te0mp1o2]. The music is defined by [E1M2O3T4I5O6N7], evoking a specific mood for the listener to enjoy.</t>
  </si>
  <si>
    <t>In music, using a specific pitch range of [R1A2N3G4E5] [oc0ta1ve2s3] can create a cohesive and unified sound throughout a piece. This technique helps to establish a consistent tonality and harmonious balance. One example of this is seen in the tranquil and peaceful rhythm of a particular song, where the use of a specific pitch range contributes to the overall peaceful mood. By limiting the range of notes used, the composer is able to create a sense of unity and coherence within the piece.</t>
  </si>
  <si>
    <t>This music is composed in the [[K01E12Y23]3 k4ey5] and its pitch range is within [R1A2N3G4E5] [oc0ta1ve2s3]. The song lasts [T1M213] seconds and has a moderate beat. It does not involve the use of [I1N2S3T4R5U6M7E8N9T0S1]. An unusual [ti0me1 s2ig3na4tu5re6], [T1I2M3E4_5S6I7G8N9A0T1U2R3E4], is featured in this song, which is played at a rapid pace. The music is defined by [E1M2O3T4I5O6N7].</t>
  </si>
  <si>
    <t>['T1_0', 'K1_1', 'B1_1']</t>
  </si>
  <si>
    <t>The song is composed in the [[K01E12Y23]3 k4ey5] and follows a structure of [[N01U12M23_34B45A56R67S78]8 b9ar0s1]. When performed, the music is played quickly.</t>
  </si>
  <si>
    <t>The choice of [ke0y1] in this music produces a unique atmosphere. Depending on the [ke0y1] signature used, music can convey a wide range of emotions and moods. For instance, [ma0jo1r2] [ke0y1]s tend to sound happy and upbeat, while [mi0no1r2] [ke0y1]s can feel melancholic or ominous. Additionally, different [ke0y1]s can evoke cultural associations or historical contexts. Thus, the selection of a particular [ke0y1] can greatly impact the overall tone and message of a piece of music.</t>
  </si>
  <si>
    <t>The musical piece is a perfect showcase of its pitch range, spanning [R1A2N3G4E5] [oc0ta1ve2s3]. The distinct atmosphere that it creates is largely due to its use of the [[K01E12Y23]3 k4ey5]. This song has a running time of [T1M213] seconds and is characterized by a very pronounced rhythm. For optimal performance, it is recommended that [I1N2S3T4R5U6M7E8N9T0S1] should be included in the music. The [ti0me1 s2ig3na4tu5re6] of the song is not regular, with [T1I2M3E4_5S6I7G8N9A0T1U2R3E4]. The leisurely pace at which the song is performed complements the music's emotional quality, which is filled with [E1M2O3T4I5O6N7].</t>
  </si>
  <si>
    <t>['P4_1', 'K1_1', 'TM1_1', 'R3_2', 'I1_0', 'TS1_1', 'T1_1', 'S4_0']</t>
  </si>
  <si>
    <t>The music in this [T1M213]-second song is characterized by a distinctive pitch range of [R1A2N3G4E5] [oc0ta1ve2s3], which adds depth to the emotional character of the music. The powerful and memorable sound of the [[K01E12Y23]3 k4ey5] further enhances the overall impact of the music. The calm and moderate rhythm of the song, combined with the absence of any [I1N2S3T4R5U6M7E8N9T0S1], contributes to a serene and introspective quality. The [[T01I12M23E34_45S56I67G78N89A90T01U12R23E34]4 t5im6e 7si8gn9at0ur1e2] provides a solid foundation for the slow pace of the music, which is not heavily influenced by the conventions of any particular [G1E2N3R4E5] genre. Overall, this song offers a unique and memorable listening experience that is sure to captivate and move its audience.</t>
  </si>
  <si>
    <t>The use of a specific pitch range of [R1A2N3G4E5] [oc0ta1ve2s3] creates a cohesive and unified sound throughout the musical piece. This is further enhanced by the musical performance that employs [I1N2S3T4R5U6M7E8N9T0S1]. By utilizing these instruments within the defined pitch range, the overall sound of the piece is strengthened, providing a consistent and harmonious experience for the listener. The use of a controlled pitch range and instrumentation is a common technique in music composition that helps to create a specific mood or atmosphere and to convey a particular emotional message to the audience.</t>
  </si>
  <si>
    <t>['TM1_1', 'B1_1', 'R3_1', 'TS1_o']</t>
  </si>
  <si>
    <t>This track is [T1M213] seconds long, determined by [[N01U12M23_34B45A56R67S78]8 b9ar0s1]. The beat in this energetic song is accompanied by a non-standard [ti0me1 s2ig3na4tu5re6 o7f 8[T91I02M13E24_35S46I57G68N79A80T91U02R13E24]3].</t>
  </si>
  <si>
    <t>['T1_2', 'R3_1']</t>
  </si>
  <si>
    <t>The music playing has a moderate speed, yet the rhythm in the song is truly electrifying.</t>
  </si>
  <si>
    <t>['B1_1', 'TM1_1', 'TS1_1']</t>
  </si>
  <si>
    <t>This song is [T1M213] seconds long and comprises [[N01U12M23_34B45A56R67S78]8 b9ar0s1]. The music in this song follows a [T1I2M3E4_5S6I7G8N9A0T1U2R3E4] meter.</t>
  </si>
  <si>
    <t>['TS1_o', 'K1_1', 'T1_1', 'I1_1']</t>
  </si>
  <si>
    <t>The song has a unique character due to several distinct musical elements. Firstly, an unusual [ti0me1 s2ig3na4tu5re6] is featured, which sets it apart from typical songs. Additionally, the song is in the [[K01E12Y23]3 k4ey5], which imbues it with a special emotional quality. The gentle beat gives it a relaxed and soothing feeling, while the use of [I1N2S3T4R5U6M7E8N9T0S1] is vital to the music's overall sound and texture. Together, these different musical components create a cohesive and distinctive piece of music.</t>
  </si>
  <si>
    <t>The song is composed of approximately [[N01U12M23_34B45A56R67S78]8 b9ar0s1], and it is brought to life through the use of [I1N2S3T4R5U6M7E8N9T0S1]. The combination of these bars and instruments creates a unique musical composition that is capable of evoking various emotions in its listeners. Each instrument contributes to the overall sound of the song, adding its own unique qualities to the mix. Whether it is the strumming of a guitar or the beating of drums, each instrument plays a vital role in creating a cohesive and harmonious musical experience.</t>
  </si>
  <si>
    <t>This music offers a unique and memorable listening experience with its pitch range of [R1A2N3G4E5] [oc0ta1ve2s3]. It creates a rich and dynamic sonic palette through its use of [[K01E12Y23]3 k4ey5]. The song, [T1M213] seconds in length, presents a rhythm that is very easy on the ears. It should feature [I1N2S3T4R5U6M7E8N9T0S1], and the unusual [[T01I12M23E34_45S56I67G78N89A90T01U12R23E34]4 t5im6e 7si8gn9at0ur1e2] adds to its distinctive character. With a brisk [te0mp1o2], this music exemplifies the typical sound of [G1E2N3R4E5].</t>
  </si>
  <si>
    <t>The music in this song follows a [T1I2M3E4_5S6I7G8N9A0T1U2R3E4] meter and is enriched by the use of [I1N2S3T4R5U6M7E8N9T0S1]. Despite this, the song does not fit into the conventions of the [G1E2N3R4E5] style. However, the rhythm of the song is just right, not too fast or too slow, creating a unique sound that is both captivating and engaging.</t>
  </si>
  <si>
    <t>['P4_1', 'K1_1', 'R3_0', 'TS1_o', 'I1_0', 'T1_0', 'S4_0']</t>
  </si>
  <si>
    <t>This music's choice of [[K01E12Y23]3 k4ey5] results in a captivating and memorable experience with its pitch range within [R1A2N3G4E5] [oc0ta1ve2s3]. The rhythm in this song is very easy-going, and it utilizes an uncommon [ti0me1 s2ig3na4tu5re6 o7f 8[T91I02M13E24_35S46I57G68N79A80T91U02R13E24]3]. [I1N2S3T4R5U6M7E8N9T0S1] are notably absent in this song, creating a unique sonic landscape. Despite its quick pace, the song is not rooted in the traditions of the classic [G1E2N3R4E5] style, further enhancing its distinctive nature.</t>
  </si>
  <si>
    <t>This [T1M213]-second song has a unique flavor thanks to the addition of the [[K01E12Y23]3 k4ey5].</t>
  </si>
  <si>
    <t>['K1_1', 'TM1_1', 'TS1_o', 'I1_1', 'T1_0']</t>
  </si>
  <si>
    <t>This music employs the [[K01E12Y23]3 k4ey5] to create a rich and dynamic sonic palette, while its [te0mp1o2] is rapid. The song plays for [T1M213] seconds and its [ti0me1 s2ig3na4tu5re6] is not conventional [T1I2M3E4_5S6I7G8N9A0T1U2R3E4]. The use of [I1N2S3T4R5U6M7E8N9T0S1] is vital to the music's overall effect, contributing to its unique sound and style. Together, these elements create a captivating and original musical experience.</t>
  </si>
  <si>
    <t>['TS1_1', 'K1_1', 'R3_2', 'I1_1']</t>
  </si>
  <si>
    <t>This music has a [ti0me1 s2ig3na4tu5re6 o7f 8[T91I02M13E24_35S46I57G68N79A80T91U02R13E24]3] and uses the [[K01E12Y23]3 k4ey5], which gives it a unique and resonant sound. The rhythm of the song is moderate and consistent, and the music is enriched by the use of [I1N2S3T4R5U6M7E8N9T0S1].</t>
  </si>
  <si>
    <t>['S4_1', 'I1_1']</t>
  </si>
  <si>
    <t>This song exemplifies the [G1E2N3R4E5] style and is brought to life through the use of [I1N2S3T4R5U6M7E8N9T0S1]. The [I1N2S3T4R5U6M7E8N9T0S1] infuse the music with vitality and create a dynamic listening experience. The combination of [G1E2N3R4E5] and [I1N2S3T4R5U6M7E8N9T0S1] make this song a standout piece within its genre, captivating audiences with its unique sound and style. Whether it's the pulsing beat of the drums, the intricate melodies of the guitar, or the soaring notes of the vocals, this song showcases the artistry and craftsmanship of its creators. Overall, this song is a testament to the power of [G1E2N3R4E5] music and the creativity that can be unleashed through the use of [I1N2S3T4R5U6M7E8N9T0S1].</t>
  </si>
  <si>
    <t>It is perfect for unwinding after a long day at work. The soothing melodies and gentle rhythms create a calming atmosphere that can help you relax and let go of any stress or tension you may be feeling. Whether you're listening to it while taking a hot bath, reading a book, or simply lying in bed, this music is sure to help you unwind and find some peace of mind.</t>
  </si>
  <si>
    <t>['K1_1', 'TS1_1']</t>
  </si>
  <si>
    <t>The use of the [[K01E12Y23]3 k4ey5] in this music creates a distinct atmosphere, while [T1I2M3E4_5S6I7G8N9A0T1U2R3E4] serves as the meter of the composition. Together, these elements contribute to the overall sound and feel of the music, shaping its rhythm and harmony to evoke a particular mood or emotion. The [ke0y1] choice influences the tonality and chord progressions of the music, while the [ti0me1 s2ig3na4tu5re6] determines the organization of the rhythm and the placement of the accents. As such, the interplay between [ke0y1] and [ti0me1 s2ig3na4tu5re6] is a crucial aspect of musical composition, affecting both the technical and artistic aspects of the music.</t>
  </si>
  <si>
    <t>The use of a specific pitch range of [R1A2N3G4E5] [oc0ta1ve2s3] creates a cohesive and unified sound throughout the musical piece, while the music's use of [[K01E12Y23]3 k4ey5] creates a distinct atmosphere. With a duration of [T1M213] seconds, the track carries a forceful beat and deliberately excludes [I1N2S3T4R5U6M7E8N9T0S1]. Following a [T1I2M3E4_5S6I7G8N9A0T1U2R3E4] meter, the song moves at a moderate speed, and its style is not easily classified as [G1E2N3R4E5].</t>
  </si>
  <si>
    <t>This music's pitch range of [R1A2N3G4E5] [oc0ta1ve2s3] offers a unique and memorable listening experience, while its use of [[K01E12Y23]3 k4ey5] creates a rich and dynamic sonic palette. Running for [T1M213] seconds, the track captivates with an invigorating rhythm, enriched by the inclusion of [I1N2S3T4R5U6M7E8N9T0S1]. With a non-standard [ti0me1 s2ig3na4tu5re6 o7f 8[T91I02M13E24_35S46I57G68N79A80T91U02R13E24]3] and a moderate [te0mp1o2], the music conveys [E1M2O3T4I5O6N7] to its listeners.</t>
  </si>
  <si>
    <t>This song has a smooth and steady rhythm, with a total of [[N01U12M23_34B45A56R67S78]8 b9ar0s1]. The running time of the song is [T1M213] seconds.</t>
  </si>
  <si>
    <t>['I4_1', 'TM1_1', 'R3_2']</t>
  </si>
  <si>
    <t>The [I1N2S3T4R5U6M7E8N9T0] serves as the primary instrument used for the melody track in this song, which has a moderate beat. With a running time of [T1M213] seconds, the [I1N2S3T4R5U6M7E8N9T0] carries the tune and sets the pace throughout the duration of the track. Despite the simplicity of the beat, the [I1N2S3T4R5U6M7E8N9T0]'s melody remains the centerpiece of the composition, driving the overall feel and rhythm of the piece.</t>
  </si>
  <si>
    <t>['P4_1', 'S4_0', 'TS1_1']</t>
  </si>
  <si>
    <t>The music's limited pitch range of [R1A2N3G4E5] [oc0ta1ve2s3] provides a unique opportunity to emphasize the nuances of tone and phrasing, which is a defining characteristic of the [G1E2N3R4E5] style. Despite this, the song in question does not conform to the typical elements associated with [G1E2N3R4E5] music. Instead, it features a [T1I2M3E4_5S6I7G8N9A0T1U2R3E4] meter, adding to its distinctive qualities. Overall, the constrained pitch range, unusual meter, and departure from traditional [G1E2N3R4E5] conventions create a distinctive and intriguing musical experience.</t>
  </si>
  <si>
    <t>['TM1_1', 'B1_1', 'R3_0', 'I1_1']</t>
  </si>
  <si>
    <t>This track is TM1 seconds long and contains NUM_BARS bars. The musical performance in this song features INSTRUMENTS, which contribute to its soothing and peaceful [te0mp1o2].</t>
  </si>
  <si>
    <t>['K1_1', 'T1_2', 'TS1_o']</t>
  </si>
  <si>
    <t>The [[K01E12Y23]3 k4ey5] in this music provides a powerful and memorable sound to a piece that is of moderate [te0mp1o2]. Additionally, the song's [[T01I12M23E34_45S56I67G78N89A90T01U12R23E34]4 t5im6e 7si8gn9at0ur1e2] deviates from the norm, adding a unique and distinct quality to the music. Together, these elements create a composition that is both engaging and captivating for listeners.</t>
  </si>
  <si>
    <t>['P4_1', 'K1_1', 'TM1_1', 'TS1_o', 'I1_0', 'EM1_1', 'B1_1']</t>
  </si>
  <si>
    <t>This music offers a unique and memorable listening experience with its pitch range of [R1A2N3G4E5] [oc0ta1ve2s3] and the use of [[K01E12Y23]3 k4ey5], which conveys a resonant sound. The song's duration is [T1M213] seconds and its [ti0me1 s2ig3na4tu5re6] is not standard, [T1I2M3E4_5S6I7G8N9A0T1U2R3E4]. The composition of the song does not involve the use of [I1N2S3T4R5U6M7E8N9T0S1], but it is imbued with [E1M2O3T4I5O6N7]. In total, there are [[N01U12M23_34B45A56R67S78]8 b9ar0s1], making for a captivating and distinctive musical piece.</t>
  </si>
  <si>
    <t>['K1_1', 'TM1_1', 'I1_1', 'I4_1', 'T1_0']</t>
  </si>
  <si>
    <t>This song, with its use of the [[K01E12Y23]3 k4ey5], conveys a unique and resonant sound that is enhanced by the inclusion of [I1N2S3T4R5U6M7E8N9T0S1]. [I1N2S3T4R5U6M7E8N9T0] is the main instrument used to create the melody in this fast-paced track, which has a length of [T1M213] seconds. Overall, the combination of the [ke0y1], instruments, and [te0mp1o2] work together to create a distinct and engaging musical experience.</t>
  </si>
  <si>
    <t>['P4_1', 'TS1_1', 'I1_1', 'T1_2', 'EM1_1']</t>
  </si>
  <si>
    <t>The musical piece I am referring to showcases a pitch range within [R1A2N3G4E5] [oc0ta1ve2s3] and features a [T1I2M3E4_5S6I7G8N9A0T1U2R3E4] meter. The music is enriched by the addition of [I1N2S3T4R5U6M7E8N9T0S1]. It moves at a balanced rate and effectively expresses [E1M2O3T4I5O6N7]. Overall, the piece conveys a powerful emotional message while utilizing a diverse range of musical techniques and instrumentation.</t>
  </si>
  <si>
    <t>['K1_1', 'B1_1', 'R3_2']</t>
  </si>
  <si>
    <t>This song's use of the [[K01E12Y23]3 k4ey5] creates a rich and dynamic sonic palette, which is complemented by its relaxed and moderate rhythm. With a duration of [[N01U12M23_34B45A56R67S78]8 b9ar0s1], this composition showcases a seamless interplay between its harmonic and rhythmic elements, offering a unique musical experience for listeners to enjoy.</t>
  </si>
  <si>
    <t>['P4_1', 'K1_1', 'TM1_1', 'TS1_o', 'T1_0', 'EM1_1', 'B1_1']</t>
  </si>
  <si>
    <t>The music's limited pitch range of [R1A2N3G4E5] [oc0ta1ve2s3] allows for a greater emphasis on the nuances of tone and phrasing, while its use of [[K01E12Y23]3 k4ey5] creates a distinct atmosphere. Lasting [T1M213] seconds, the song's [ti0me1 s2ig3na4tu5re6] is out of the norm, and its [te0mp1o2] is fast, filling the music with [E1M2O3T4I5O6N7]. With [[N01U12M23_34B45A56R67S78]8 b9ar0s1], this song combines these elements to create a unique musical experience.</t>
  </si>
  <si>
    <t>['B1_1', 'R3_2', 'I1_1']</t>
  </si>
  <si>
    <t>In this song, the sound is given through [I1N2S3T4R5U6M7E8N9T0S1], and there are [[N01U12M23_34B45A56R67S78]8 b9ar0s1] present with a comfortably moderate rhythm.</t>
  </si>
  <si>
    <t>['K1_1', 'R3_2', 'TS1_1', 'EM1_1', 'B1_1']</t>
  </si>
  <si>
    <t>This song is defined by its use of the [[K01E12Y23]3 k4ey5], which creates a rich and dynamic sonic palette. It features a moderate beat and is played in [T1I2M3E4_5S6I7G8N9A0T1U2R3E4] meter. The music is characterized by a strong sense of [E1M2O3T4I5O6N7]. Overall, the song consists of [[N01U12M23_34B45A56R67S78]8 b9ar0s1] and the combination of these musical elements creates a powerful and captivating listening experience.</t>
  </si>
  <si>
    <t>['P4_1', 'TM1_1', 'R3_0', 'TS1_1', 'I1_1', 'T1_2', 'S4_1']</t>
  </si>
  <si>
    <t>The music has a limited pitch range of [R1A2N3G4E5] [oc0ta1ve2s3], which allows for a greater emphasis on the nuances of tone and phrasing. The song has a duration of [T1M213] seconds and features a soothing beat with a moderate [te0mp1o2]. The [[T01I12M23E34_45S56I67G78N89A90T01U12R23E34]4 t5im6e 7si8gn9at0ur1e2] is used, and [I1N2S3T4R5U6M7E8N9T0S1] play an important role in creating the evocative classic [G1E2N3R4E5] sound of the music. Overall, the music's use of a limited pitch range and careful attention to tone and phrasing, combined with its soothing beat and evocative instrumentation, create a unique and memorable listening experience.</t>
  </si>
  <si>
    <t>This music offers a unique and memorable listening experience with its pitch range of [R1A2N3G4E5] [oc0ta1ve2s3] and captivating choice of [K1E2Y3]. The track, [T1M213] seconds long, showcases a comfortably moderate rhythm and is played at a rapid pace. Featuring [I1N2S3T4R5U6M7E8N9T0S1], the music follows a [T1I2M3E4_5S6I7G8N9A0T1U2R3E4] meter, evoking an [E1M2O3T4I5O6N7] nature throughout.</t>
  </si>
  <si>
    <t>['P4_1', 'R3_0', 'TS1_o', 'T1_1', 'S4_0']</t>
  </si>
  <si>
    <t>This music offers a diverse and dynamic listening experience with a pitch range spanning [R1A2N3G4E5] [oc0ta1ve2s3]. The song has a very soft and smooth rhythm and moves at a gentle pace. However, its [ti0me1 s2ig3na4tu5re6] is out of the ordinary [T1I2M3E4_5S6I7G8N9A0T1U2R3E4], which adds to its unique character. This music is not typical of the classic [G1E2N3R4E5] sound, making it stand out even more. Overall, the combination of its pitch range, rhythm, [ti0me1 s2ig3na4tu5re6], and genre create a captivating and distinctive musical piece.</t>
  </si>
  <si>
    <t>['TM1_1', 'R3_2', 'TS1_o']</t>
  </si>
  <si>
    <t>This song has an uncommon [ti0me1 s2ig3na4tu5re6] and employs a [te0mp1o2] that is not too fast or too slow. It has a duration of [T1M213] seconds.</t>
  </si>
  <si>
    <t>['P4_1', 'K1_1', 'TM1_1', 'R3_0', 'I1_0', 'TS1_o', 'R1_1', 'T1_1', 'S4_1']</t>
  </si>
  <si>
    <t>The musical performance of this [G1E2N3R4E5] song is focused and impactful due to its compact pitch range of [R1A2N3G4E5] [oc0ta1ve2s3]. The use of [[K01E12Y23]3 k4ey5] creates a distinct atmosphere that is rooted in the conventions of the genre. Although the song lasts only [T1M213] seconds, its slow [te0mp1o2] and relaxing quality make it easy to dance to. Interestingly, this music is devoid of any instruments, and its [ti0me1 s2ig3na4tu5re6] is irregular. Despite these unconventional elements, the song remains accessible and enjoyable to listen to.</t>
  </si>
  <si>
    <t>The use of the [[K01E12Y23]3 k4ey5] in this music creates a rich and dynamic sonic palette. In addition, this song has a duration of [T1M213] seconds, and its rhythm is comfortably moderate. Together, these elements contribute to the overall character of the music, providing a pleasing listening experience for those who appreciate the artistry and craft of this particular musical piece.</t>
  </si>
  <si>
    <t>With a pitch range spanning [R1A2N3G4E5] [oc0ta1ve2s3], this music offers a diverse and dynamic listening experience. The [[K01E12Y23]3 k4ey5] adds a unique flavor, while the duration of the track is [T1M213] seconds. The rhythm of this song is comfortably moderate, with [T1I2M3E4_5S6I7G8N9A0T1U2R3E4] as the meter. Opting not to incorporate [I1N2S3T4R5U6M7E8N9T0S1], the song maintains a slow rhythm and its style does not adhere to the typical characteristics of the [G1E2N3R4E5] genre.</t>
  </si>
  <si>
    <t>It has a slow [te0mp1o2] and a repetitive melody that can easily make you feel relaxed and drowsy. The singer's soft voice adds to the overall calming effect of the music. Despite its simplicity, the song has a certain charm that can make you want to listen to it on repeat. Overall, the lulling beat, soothing vocals, and catchy melody make this song a great choice for unwinding and relaxation.</t>
  </si>
  <si>
    <t>The music's limited pitch range of [R1A2N3G4E5] [oc0ta1ve2s3] allows for a greater emphasis on the nuances of tone and phrasing, while the [[K01E12Y23]3 k4ey5] gives it a special emotional quality that radiates throughout. The song's brisk [te0mp1o2] and harmonious rhythm, along with the use of [I1N2S3T4R5U6M7E8N9T0S1], create a unique sonic landscape. Additionally, the song employs a non-standard [ti0me1 s2ig3na4tu5re6 o7f 8[T91I02M13E24_35S46I57G68N79A80T91U02R13E24]3]. Despite its relatively short running time of [T1M213] seconds, the music conveys a strong and distinctive [E1M2O3T4I5O6N7].</t>
  </si>
  <si>
    <t>['S4_0', 'B1_1', 'TM1_1', 'I1_1']</t>
  </si>
  <si>
    <t>This music does not embody the typical features of [G1E2N3R4E5] style. It has [[N01U12M23_34B45A56R67S78]8 b9ar0s1] in total and is [T1M213] seconds long. The music should feature [I1N2S3T4R5U6M7E8N9T0S1].</t>
  </si>
  <si>
    <t>['T1_1', 'B1_1', 'R3_1']</t>
  </si>
  <si>
    <t>The music of this song covers [[N01U12M23_34B45A56R67S78]8 b9ar0s1] and moves gently, while its rhythm is highly vigorous. Despite the gentle flow of the music, the rhythm is powerful and intense, creating a dynamic contrast that adds to the overall impact of the song.</t>
  </si>
  <si>
    <t>['S4_0', 'TM1_1', 'I1_0']</t>
  </si>
  <si>
    <t>This track deviates from the typical characteristics of the [G1E2N3R4E5] genre in terms of style. Despite being [T1M213] seconds in length, the arrangement of the song intentionally omits the use of [I1N2S3T4R5U6M7E8N9T0S1], setting it apart from other songs in the same genre.</t>
  </si>
  <si>
    <t>It has a rhythmic melody that is both uplifting and relaxing. The beat is catchy, making it easy to dance to. The instruments are expertly played and complement each other well. Overall, listening to this music is a pleasant and enjoyable experience, perfect for setting a positive and mellow mood.</t>
  </si>
  <si>
    <t>['TS1_1', 'P4_1', 'R3_2', 'I1_1']</t>
  </si>
  <si>
    <t>This music features a meter of [T1I2M3E4_5S6I7G8N9A0T1U2R3E4] and a pitch range of [R1A2N3G4E5] [oc0ta1ve2s3], providing a distinctive and unforgettable listening experience. The rhythm is relaxed and moderate, and the [I1N2S3T4R5U6M7E8N9T0S1] contribute to the overall musical composition.</t>
  </si>
  <si>
    <t>This music is composed in the [[K01E12Y23]3 k4ey5].</t>
  </si>
  <si>
    <t>['P4_1', 'K1_1', 'TM1_1', 'R3_2', 'TS1_o', 'I1_0', 'S4_1']</t>
  </si>
  <si>
    <t>With a pitch range spanning [R1A2N3G4E5] [oc0ta1ve2s3], this music offers a diverse and dynamic listening experience, while the [[K01E12Y23]3 k4ey5] provides a powerful and memorable sound. The song, [T1M213] seconds in length, features a rhythm that is neither too fast nor too slow, and its [ti0me1 s2ig3na4tu5re6] is out of the ordinary, set to [T1I2M3E4_5S6I7G8N9A0T1U2R3E4]. Opting not to incorporate [I1N2S3T4R5U6M7E8N9T0S1], this song serves as a prime representation of the [G1E2N3R4E5] style.</t>
  </si>
  <si>
    <t>I went for a walk in the park. The weather was beautiful. The sun was shining and there was a gentle breeze. The birds were singing and there were flowers everywhere. I felt peaceful and relaxed.</t>
  </si>
  <si>
    <t>In this song, there is a featured unusual [ti0me1 s2ig3na4tu5re6]. The [ti0me1 s2ig3na4tu5re6] of a piece of music indicates the number of beats in each bar and the type of note that receives one beat. Time signatures can vary widely in different styles of music, and unusual [ti0me1 s2ig3na4tu5re6]s can add a unique flavor to a song. They can also present a challenge for musicians to play and for listeners to follow along with, but they can ultimately contribute to the overall creativity and complexity of a musical work.</t>
  </si>
  <si>
    <t>['P4_1', 'K1_1', 'TM1_1', 'R3_2', 'TS1_o', 'T1_1', 'S4_1', 'B1_1']</t>
  </si>
  <si>
    <t>This song rooted in the conventions of [G1E2N3R4E5] music offers a diverse and dynamic listening experience with a pitch range spanning [R1A2N3G4E5] [oc0ta1ve2s3]. Its use of [[K01E12Y23]3 k4ey5] creates a rich and dynamic sonic palette. The track has a consistent and moderate beat, and is [T1M213] seconds long. The [ti0me1 s2ig3na4tu5re6] chosen for this song is not common, [T1I2M3E4_5S6I7G8N9A0T1U2R3E4], and it is performed slowly. Composed of approximately [[N01U12M23_34B45A56R67S78]8 b9ar0s1], this song showcases a unique combination of musical elements that make for a captivating listening experience.</t>
  </si>
  <si>
    <t>The music is defined by [E1M2O3T4I5O6N7] and is a [T1M213]-second-long song with a non-conventional [ti0me1 s2ig3na4tu5re6] [T1I2M3E4_5S6I7G8N9A0T1U2R3E4].</t>
  </si>
  <si>
    <t>['P4_1', 'TM1_1', 'TS1_1', 'I1_1', 'T1_0', 'B1_1']</t>
  </si>
  <si>
    <t>The use of a specific pitch range of [R1A2N3G4E5] [oc0ta1ve2s3] creates a cohesive and unified sound throughout the musical piece, which plays for [T1M213] seconds. The [ti0me1 s2ig3na4tu5re6] of the music is [T1I2M3E4_5S6I7G8N9A0T1U2R3E4], and it features [I1N2S3T4R5U6M7E8N9T0S1]. With a fast-paced beat, the song progresses through [[N01U12M23_34B45A56R67S78]8 b9ar0s1].</t>
  </si>
  <si>
    <t>['P4_1', 'K1_1', 'TM1_1', 'R3_1', 'I1_0', 'TS1_1', 'T1_0', 'S4_0']</t>
  </si>
  <si>
    <t>This music's pitch range of [R1A2N3G4E5] [oc0ta1ve2s3] offers a unique and memorable listening experience. It is composed in the [[K01E12Y23]3 k4ey5] and plays for [T1M213] seconds with a very rapid [te0mp1o2]. [I1N2S3T4R5U6M7E8N9T0S1] are not featured in this song, which is based on a [[T01I12M23E34_45S56I67G78N89A90T01U12R23E34]4 t5im6e 7si8gn9at0ur1e2]. The song's rhythm is fast, and it does not embody the essence of [G1E2N3R4E5] genre.</t>
  </si>
  <si>
    <t>The song lasts [T1M213] seconds and has a very tranquil and peaceful rhythm. Deliberately excluding [I1N2S3T4R5U6M7E8N9T0S1], the song creates a sense of serenity and calmness.</t>
  </si>
  <si>
    <t>['K1_1', 'R3_0', 'TS1_1', 'I1_1', 'T1_2']</t>
  </si>
  <si>
    <t>The [te0mp1o2] in this song is very soft and smooth, and the song is played at a moderate rate with a [ti0me1 s2ig3na4tu5re6 o7f 8[T91I02M13E24_35S46I57G68N79A80T91U02R13E24]3]. The [I1N2S3T4R5U6M7E8N9T0S1] used in the composition add to its overall musical quality. However, what gives this music a unique emotional quality is the [K1E2Y3] in which it is played, which sets the tone for the entire piece.</t>
  </si>
  <si>
    <t>The music, composed in the [[K01E12Y23]3 k4ey5], has a pitch range within [R1A2N3G4E5] [oc0ta1ve2s3] and lasts [T1M213] seconds. The rhythm in this incredibly powerful song is fast and its [ti0me1 s2ig3na4tu5re6] is atypical, marked by [T1I2M3E4_5S6I7G8N9A0T1U2R3E4]. The instrumentation does not include [I1N2S3T4R5U6M7E8N9T0S1], but the overall composition projects [E1M2O3T4I5O6N7].</t>
  </si>
  <si>
    <t>['T1_1', 'K1_1', 'EM1_1', 'I1_1']</t>
  </si>
  <si>
    <t>The music in this song has a slow rhythm, but it is anything but monotonous. Its use of [[K01E12Y23]3 k4ey5] creates a rich and dynamic sonic palette, providing a sense of depth and complexity to the piece. The music is defined by [E1M2O3T4I5O6N7], evoking a particular mood or feeling in the listener. The musical performance employs [I1N2S3T4R5U6M7E8N9T0S1], which add texture and nuance to the song, further enhancing its emotional impact. Together, these elements create a powerful musical experience that engages both the heart and the mind.</t>
  </si>
  <si>
    <t>['P4_1', 'TM1_1', 'TS1_o', 'I1_1', 'T1_1', 'EM1_1', 'B1_1']</t>
  </si>
  <si>
    <t>The use of a specific pitch range of [R1A2N3G4E5] [oc0ta1ve2s3] creates a cohesive and unified sound throughout the musical piece that runs for [T1M213] seconds. This song employs a non-standard [ti0me1 s2ig3na4tu5re6] [T1I2M3E4_5S6I7G8N9A0T1U2R3E4], and [I1N2S3T4R5U6M7E8N9T0S1] are utilized in the musical performance. Moving slowly, the music radiates [E1M2O3T4I5O6N7] and is divided into [[N01U12M23_34B45A56R67S78]8 b9ar0s1].</t>
  </si>
  <si>
    <t>['I4_1', 'P4_1', 'TM1_1', 'R3_2']</t>
  </si>
  <si>
    <t>The melody of this musical piece is driven by the sound of [I1N2S3T4R5U6M7E8N9T0] and showcases a pitch range within [R1A2N3G4E5] [oc0ta1ve2s3]. It is a moderate beat song that lasts [T1M213] seconds.</t>
  </si>
  <si>
    <t>This song is [T1M213]-seconds long and progresses through [[N01U12M23_34B45A56R67S78]8 b9ar0s1]. Interestingly, the arrangement of this song has intentionally omitted the use of [I1N2S3T4R5U6M7E8N9T0S1].</t>
  </si>
  <si>
    <t>['P4_1', 'K1_1', 'TM1_1', 'R3_0', 'I1_1', 'TS1_o', 'T1_2', 'EM1_1', 'B1_1']</t>
  </si>
  <si>
    <t>The song, with its pitch range within [R1A2N3G4E5] [oc0ta1ve2s3], utilizes the [[K01E12Y23]3 k4ey5] to convey a unique and resonant sound. It has a length of [T1M213] seconds and features a tranquil rhythm. The music should include [I1N2S3T4R5U6M7E8N9T0S1] as its main components. Additionally, the song's [ti0me1 s2ig3na4tu5re6] is not conventional, being [T1I2M3E4_5S6I7G8N9A0T1U2R3E4], but it moves at a balanced rate. Overall, this music evokes a [E1M2O3T4I5O6N7] nature and consists of [[N01U12M23_34B45A56R67S78]8 b9ar0s1] throughout.</t>
  </si>
  <si>
    <t>['K1_1', 'TM1_1', 'I1_0', 'S4_1', 'B1_1']</t>
  </si>
  <si>
    <t>This song, with its use of the [[K01E12Y23]3 k4ey5], conveys a unique and resonant sound that is evocative of the classic [G1E2N3R4E5] style. It features [[N01U12M23_34B45A56R67S78]8 b9ar0s1] in its composition and has a length of [T1M213] seconds. Notably, [I1N2S3T4R5U6M7E8N9T0S1] are not featured in this song, adding to its distinctive character. Overall, the music of this song is powerful and emotive, capturing the essence of the [G1E2N3R4E5] sound in a way that is both nostalgic and con[te0mp1o2]rary.</t>
  </si>
  <si>
    <t>['T1_2', 'R3_1', 'TS1_o']</t>
  </si>
  <si>
    <t>The song I am describing has a balanced beat that is very upbeat in [te0mp1o2]. However, the [ti0me1 s2ig3na4tu5re6] of this song is not usual and may catch the listener off guard. Despite this, the song manages to maintain a steady rhythm and keep the listener engaged with its lively pace.</t>
  </si>
  <si>
    <t>['TS1_o', 'T1_0', 'S4_0', 'I1_0']</t>
  </si>
  <si>
    <t>The [ti0me1 s2ig3na4tu5re6] of this song is unique, and it is played at a rapid pace. Despite this, the music does not embody the typical features of the [G1E2N3R4E5] style, and notably, [I1N2S3T4R5U6M7E8N9T0S1] are absent from the song.</t>
  </si>
  <si>
    <t>['P4_1', 'T1_0', 'TS1_o']</t>
  </si>
  <si>
    <t>The use of a specific pitch range of [R1A2N3G4E5] [oc0ta1ve2s3] creates a cohesive and unified sound throughout the musical piece, despite the song's fast pace. Additionally, the [ti0me1 s2ig3na4tu5re6 o7f 8[T91I02M13E24_35S46I57G68N79A80T91U02R13E24]3] used in this song is not commonly seen, adding a unique touch to the overall composition. Together, these elements contribute to the distinctiveness and originality of the musical piece, showcasing the creativity and talent of the composer.</t>
  </si>
  <si>
    <t>The pitch range of [R1A2N3G4E5] [oc0ta1ve2s3] adds a distinctive character to the music, emphasizing its emotional depth, while this song has a very calming and soothing beat. Together, these elements create a unique musical experience that can transport the listener to a place of relaxation and emotional resonance. Whether enjoyed in a quiet moment alone or shared with others, this music has the power to evoke feelings of peace and tranquility.</t>
  </si>
  <si>
    <t>The track has a gentle [te0mp1o2] and a duration of [T1M213] seconds.</t>
  </si>
  <si>
    <t>['K1_1', 'B1_1', 'TM1_1']</t>
  </si>
  <si>
    <t>This song is composed in the [[K01E12Y23]3 k4ey5] and is divided into [[N01U12M23_34B45A56R67S78]8 b9ar0s1]. With a running time of [T1M213] seconds, it showcases a unique combination of musical elements that make it stand out from other compositions. The choice of [ke0y1] adds a particular mood or tone to the song, while the division into bars provides structure and rhythm. The length of the song, measured in seconds, contributes to its overall feel and impact on the listener. Together, these elements make for a memorable and engaging musical experience.</t>
  </si>
  <si>
    <t>['P4_1', 'TM1_1', 'R3_2', 'I1_1']</t>
  </si>
  <si>
    <t>The use of [I1N2S3T4R5U6M7E8N9T0S1] in this song, which has a runtime of [T1M213] seconds and a compact pitch range of [R1A2N3G4E5] [oc0ta1ve2s3], is vital to creating a focused and impactful musical performance. The [te0mp1o2] of the song is carefully balanced, not too fast or too slow, to further enhance the overall musical experience. By utilizing these elements in combination, the song achieves a level of cohesiveness that truly captures the essence of the music.</t>
  </si>
  <si>
    <t>['K1_1', 'TM1_1', 'R3_2', 'T1_0', 'EM1_1']</t>
  </si>
  <si>
    <t>The use of [[K01E12Y23]3 k4ey5] in this music creates a rich and dynamic sonic palette. The song plays for [T1M213] seconds, with a pace that is fast but the rhythm is neither too fast nor too slow. Through its music, this song expresses [E1M2O3T4I5O6N7], creating a powerful emotional impact on the listener.</t>
  </si>
  <si>
    <t>The musical performance of this track is focused and impactful, thanks to its compact pitch range of [R1A2N3G4E5] [oc0ta1ve2s3]. The use of [[K01E12Y23]3 k4ey5] creates a rich and dynamic sonic palette that complements the soft and smooth rhythm of the song, which runs for [T1M213] seconds. The song features [I1N2S3T4R5U6M7E8N9T0S1] and is played at a relaxed pace, with a chosen [ti0me1 s2ig3na4tu5re6] that is not ordinary [T1I2M3E4_5S6I7G8N9A0T1U2R3E4]. Despite its unconventional [ti0me1 s2ig3na4tu5re6], this music is not firmly rooted in the traditions of the [G1E2N3R4E5] genre, resulting in a unique and refreshing listening experience.</t>
  </si>
  <si>
    <t>['P4_1', 'R3_2', 'TS1_1', 'I1_0', 'B1_1']</t>
  </si>
  <si>
    <t>The musical piece is a moderate-[te0mp1o2] composition that showcases a pitch range within [R1A2N3G4E5] [oc0ta1ve2s3] and features a [T1I2M3E4_5S6I7G8N9A0T1U2R3E4] meter. Interestingly, the song's composition does not involve the use of [I1N2S3T4R5U6M7E8N9T0S1]. The song's structure follows [[N01U12M23_34B45A56R67S78]8 b9ar0s1], providing a unique listening experience for those who appreciate musical pieces that challenge traditional norms. Overall, this musical piece offers a refreshing deviation from conventional music, presenting listeners with a distinctive sound that is sure to captivate and intrigue.</t>
  </si>
  <si>
    <t>['P4_1', 'R3_0', 'TS1_o', 'I1_1', 'EM1_1', 'B1_1']</t>
  </si>
  <si>
    <t>The musical piece showcases a pitch range within [R1A2N3G4E5] [oc0ta1ve2s3] and has a very serene rhythm. The [ti0me1 s2ig3na4tu5re6] used in this song is unusual, indicated by [T1I2M3E4_5S6I7G8N9A0T1U2R3E4]. The music is given its sound through [I1N2S3T4R5U6M7E8N9T0S1] and is characterized by [E1M2O3T4I5O6N7]. Overall, the music spans [[N01U12M23_34B45A56R67S78]8 b9ar0s1].</t>
  </si>
  <si>
    <t>The musical piece showcases a distinct atmosphere through its use of the [[K01E12Y23]3 k4ey5], and features a pitch range spanning [R1A2N3G4E5] [oc0ta1ve2s3]. With a duration of [T1M213] seconds, this piece delivers a unique listening experience that is sure to captivate its audience.</t>
  </si>
  <si>
    <t>['P4_1', 'TM1_1', 'R3_0', 'I1_1', 'B1_1']</t>
  </si>
  <si>
    <t>This [T1M213]-second-long song offers a unique and memorable listening experience with its pitch range of [R1A2N3G4E5] [oc0ta1ve2s3]. The song has a very peaceful beat, and the [I1N2S3T4R5U6M7E8N9T0S1] add to the musical composition. In total, the music comprises [[N01U12M23_34B45A56R67S78]8 b9ar0s1], making for a well-structured and pleasing arrangement.</t>
  </si>
  <si>
    <t>['T1_1', 'B1_1', 'TM1_1', 'I1_1']</t>
  </si>
  <si>
    <t>The song has a slow pace and its structure consists of [[N01U12M23_34B45A56R67S78]8 b9ar0s1]. It has a length of [T1M213] seconds and should feature [I1N2S3T4R5U6M7E8N9T0S1].</t>
  </si>
  <si>
    <t>['TS1_1', 'P4_1', 'EM1_1', 'I1_0']</t>
  </si>
  <si>
    <t>This music, in [T1I2M3E4_5S6I7G8N9A0T1U2R3E4], offers a diverse and dynamic listening experience with a pitch range spanning [R1A2N3G4E5] [oc0ta1ve2s3]. It projects [E1M2O3T4I5O6N7], deliberately excluding [I1N2S3T4R5U6M7E8N9T0S1] from the song.</t>
  </si>
  <si>
    <t>['P4_1', 'K1_1', 'TM1_1', 'R3_2', 'EM1_1']</t>
  </si>
  <si>
    <t>The compact pitch range of [R1A2N3G4E5] [oc0ta1ve2s3] results in a focused and impactful musical performance, while its use of [[K01E12Y23]3 k4ey5] conveys a unique and resonant sound. The song, [T1M213] seconds in length, has a moderate [te0mp1o2] and projects [E1M2O3T4I5O6N7].</t>
  </si>
  <si>
    <t>The music that is created using [I1N2S3T4R5U6M7E8N9T0S1] has a [E1M2O3T4I5O6N7] feeling and is characterized by a compact pitch range of [R1A2N3G4E5] [oc0ta1ve2s3]. This unique musical approach results in a focused and impactful performance that captures the listener's attention. The combination of [I1N2S3T4R5U6M7E8N9T0S1] and the limited pitch range creates a distinctive sound that conveys a particular emotional tone. Overall, the use of these musical elements contributes to a powerful and evocative musical experience.</t>
  </si>
  <si>
    <t>['T1_0', 'B1_1']</t>
  </si>
  <si>
    <t>The music being played has a high [te0mp1o2] and is composed of [[N01U12M23_34B45A56R67S78]8 b9ar0s1].</t>
  </si>
  <si>
    <t>The music is based on a specific [ti0me1 s2ig3na4tu5re6], denoted by a fraction in sheet music, indicating the number of beats in each measure and the type of note that receives one beat. Time signatures are a fundamental aspect of musical notation and help to establish the rhythm and structure of a piece of music. Common [ti0me1 s2ig3na4tu5re6]s include 4/4, 3/4, 6/8, and 2/4, each with its own unique character and feel. The choice of [ti0me1 s2ig3na4tu5re6] can have a significant impact on the overall sound and feel of a composition, and composers often experiment with different [ti0me1 s2ig3na4tu5re6]s to achieve their desired musical effect.</t>
  </si>
  <si>
    <t>['P4_1', 'R3_1']</t>
  </si>
  <si>
    <t>The pitch range of [R1A2N3G4E5] [oc0ta1ve2s3] in this song adds a distinctive character to the music, emphasizing its emotional depth. Along with this, the rhythm is incredibly powerful, contributing to the song's overall impact. The combination of these musical elements creates a unique and captivating listening experience, drawing the audience in and immersing them in the emotion and energy of the music.</t>
  </si>
  <si>
    <t>['P4_1', 'K1_1', 'B1_1', 'TM1_1']</t>
  </si>
  <si>
    <t>The use of a specific pitch range of [R1A2N3G4E5] [oc0ta1ve2s3] creates a cohesive and unified sound throughout the musical piece, while the [[K01E12Y23]3 k4ey5] provides a powerful and memorable sound. In this song, you can hear [[N01U12M23_34B45A56R67S78]8 b9ar0s1], and it is [T1M213] seconds long.</t>
  </si>
  <si>
    <t>This song is representative of the typical [G1E2N3R4E5] sound and has a runtime of [T1M213] seconds. Its pitch range is within [R1A2N3G4E5] [oc0ta1ve2s3].</t>
  </si>
  <si>
    <t>['K1_1', 'R3_1', 'T1_2', 'EM1_1', 'B1_1']</t>
  </si>
  <si>
    <t>The addition of the [[K01E12Y23]3 k4ey5] adds a unique flavor to this music, which has a highly intense rhythm. Despite the intensity, the song's pace remains moderate, contributing to its [E1M2O3T4I5O6N7] nature. The song comprises approximately [[N01U12M23_34B45A56R67S78]8 b9ar0s1], allowing for a dynamic and evolving listening experience.</t>
  </si>
  <si>
    <t>['P4_1', 'B1_1', 'TM1_1']</t>
  </si>
  <si>
    <t>The musical piece I'm referring to showcases a pitch range within [R1A2N3G4E5] [oc0ta1ve2s3], spanning [[N01U12M23_34B45A56R67S78]8 b9ar0s1] in length. This song plays for a total of [T1M213] seconds, giving ample time for the listener to appreciate the varied range of pitches throughout the entire composition.</t>
  </si>
  <si>
    <t>With its distinctive beats, rhythms, and instrumentation, the music is a perfect example of the [G1E2N3R4E5] sound. The genre's signature sound is easily recognizable due to its unique blend of musical elements, such as the use of specific instruments, [te0mp1o2], and style. This music captures the essence of the genre, with its characteristic sound that has evolved and developed over time, creating a distinct musical identity that sets it apart from other styles. Whether it's the complex rhythms or the soulful melodies, the music is a true representation of the genre and its rich musical heritage.</t>
  </si>
  <si>
    <t>['P4_1', 'K1_1', 'TM1_1', 'R3_2']</t>
  </si>
  <si>
    <t>This music offers a diverse and dynamic listening experience, with a pitch range spanning [R1A2N3G4E5] [oc0ta1ve2s3]. Its use of [[K01E12Y23]3 k4ey5] creates a distinct atmosphere that draws the listener in. At a length of [T1M213] seconds, the song allows for a fully immersive experience, and its balanced rhythm adds to the overall appeal. Together, these elements make for a captivating musical journey that is sure to leave a lasting impression.</t>
  </si>
  <si>
    <t>['T1_2', 'TM1_1', 'R3_0']</t>
  </si>
  <si>
    <t>This song has a moderate speed and lasts for [T1M213] seconds. Additionally, the rhythm of the track is very relaxing and tranquil, providing a soothing listening experience.</t>
  </si>
  <si>
    <t>['P4_1', 'K1_1', 'TM1_1', 'R3_0', 'I1_0', 'TS1_1', 'T1_0', 'B1_1']</t>
  </si>
  <si>
    <t>The music has a limited pitch range of [R1A2N3G4E5] [oc0ta1ve2s3], which allows for a greater emphasis on the nuances of tone and phrasing. This music conveys a unique and resonant sound with its use of [[K01E12Y23]3 k4ey5]. Its duration is [T1M213] seconds, and its rhythm is very calming. [I1N2S3T4R5U6M7E8N9T0S1] are not featured in this song, which uses the [[T01I12M23E34_45S56I67G78N89A90T01U12R23E34]4 t5im6e 7si8gn9at0ur1e2] and moves at a rapid rate. The song comprises [[N01U12M23_34B45A56R67S78]8 b9ar0s1].</t>
  </si>
  <si>
    <t>Instruments play an important role in music. They are essential tools that allow musicians to create and produce a wide variety of sounds and melodies. From drums to guitars, pianos to violins, each instrument has its unique qualities that contribute to the overall sound and feeling of a musical composition. In some cases, an instrument may even take center stage and become the focal point of a song or performance. Without instruments, the world of music would be much more limited, and the creative possibilities for musicians would be greatly reduced.</t>
  </si>
  <si>
    <t>This music offers a unique and memorable listening experience with its pitch range of [R1A2N3G4E5] [oc0ta1ve2s3]. Composed in the [[K01E12Y23]3 k4ey5], the song spans [T1M213] seconds in length and captivates with its incredibly stimulating rhythm. Devoid of [I1N2S3T4R5U6M7E8N9T0S1], it carries a fast-paced [te0mp1o2] and showcases a meter of [T1I2M3E4_5S6I7G8N9A0T1U2R3E4]. With its expressive qualities, the music evokes [E1M2O3T4I5O6N7].</t>
  </si>
  <si>
    <t>['P4_1', 'K1_1', 'TM1_1', 'R3_1', 'I1_0', 'TS1_1', 'T1_2', 'EM1_1', 'B1_1']</t>
  </si>
  <si>
    <t>The music in this song is defined by its distinctive character, which is emphasized by its pitch range of [R1A2N3G4E5] [oc0ta1ve2s3], adding emotional depth. Furthermore, the [[K01E12Y23]3 k4ey5] adds a unique flavor to the music, while its powerful and driving beat contributes to its overall impact. The arrangement of the song omits the use of [I1N2S3T4R5U6M7E8N9T0S1], and it is written in [T1I2M3E4_5S6I7G8N9A0T1U2R3E4], which gives it a balanced beat. The music evokes a strong sense of [E1M2O3T4I5O6N7] and lasts for [T1M213] seconds, with a duration of [[N01U12M23_34B45A56R67S78]8 b9ar0s1].</t>
  </si>
  <si>
    <t>['P4_1', 'K1_1', 'TM1_1', 'R3_1', 'I1_1', 'TS1_o', 'S4_1', 'B1_1']</t>
  </si>
  <si>
    <t>The compact pitch range of [R1A2N3G4E5] [oc0ta1ve2s3] results in a focused and impactful musical performance, while the use of [[K01E12Y23]3 k4ey5] creates a distinct atmosphere. With a playtime of [T1M213] seconds, the song showcases an incredibly powerful rhythm and should prominently feature [I1N2S3T4R5U6M7E8N9T0S1]. Its unconventional [ti0me1 s2ig3na4tu5re6 o7f 8[T91I02M13E24_35S46I57G68N79A80T91U02R13E24]3] adds to its unique character within the [G1E2N3R4E5] genre. Spanning [[N01U12M23_34B45A56R67S78]8 b9ar0s1], this music serves as a quintessential example of the genre's essence.</t>
  </si>
  <si>
    <t>The song moves at a moderate speed and is [T1M213] seconds long.</t>
  </si>
  <si>
    <t>['P4_1', 'K1_1', 'TM1_1', 'TS1_1', 'I1_1', 'T1_2', 'B1_1']</t>
  </si>
  <si>
    <t>The musical piece showcases a pitch range within [R1A2N3G4E5] [oc0ta1ve2s3], while the [[K01E12Y23]3 k4ey5] adds a unique flavor to this music. The track lasts for [T1M213] seconds, utilizing the [[T01I12M23E34_45S56I67G78N89A90T01U12R23E34]4 t5im6e 7si8gn9at0ur1e2] and [I1N2S3T4R5U6M7E8N9T0S1] in the musical performance. This moderate-speed song progresses through [[N01U12M23_34B45A56R67S78]8 b9ar0s1].</t>
  </si>
  <si>
    <t>The song is played at a fast rate and its [ti0me1 s2ig3na4tu5re6] is [T1I2M3E4_5S6I7G8N9A0T1U2R3E4]. The [te0mp1o2] of a piece of music can greatly affect its overall mood and feel, and a fast rate often conveys a sense of excitement or urgency. The [ti0me1 s2ig3na4tu5re6], on the other hand, indicates the number of beats in each measure and the type of note that receives one beat. Understanding the [ti0me1 s2ig3na4tu5re6] is crucial for musicians to play in sync and maintain a consistent rhythm throughout the piece. Together, the [te0mp1o2] and [ti0me1 s2ig3na4tu5re6] work hand in hand to shape the character of the music.</t>
  </si>
  <si>
    <t>['R3_1', 'TS1_o', 'I1_0', 'I4_0', 'T1_1', 'B1_1']</t>
  </si>
  <si>
    <t>The song's rhythm is highly vigorous and employs an unusual [ti0me1 s2ig3na4tu5re6]. Despite the absence of instruments, the melody track doesn't rely on their use and is played slowly. The song's length is determined by the number of bars, which is [N1U2M3_4B5A6R7S8].</t>
  </si>
  <si>
    <t>['T1_2', 'TS1_o']</t>
  </si>
  <si>
    <t>The song moves moderately and features an atypical [ti0me1 s2ig3na4tu5re6]. Despite its moderate pace, the song's rhythm is made distinctive by its use of an unusual [ti0me1 s2ig3na4tu5re6], which sets it apart from more traditional musical compositions. The combination of these two elements gives the song a unique character and makes it stand out among other pieces of music. Whether you're listening to it for the first time or have heard it many times before, the song's distinctive rhythm and [te0mp1o2] are sure to capture your attention and leave a lasting impression.</t>
  </si>
  <si>
    <t>['T1_0', 'P4_1', 'K1_1', 'I1_0']</t>
  </si>
  <si>
    <t>This music is speedy, with the pitch range of [R1A2N3G4E5] [oc0ta1ve2s3] adding a distinctive character to the music and emphasizing its emotional depth. The choice of [[K01E12Y23]3 k4ey5] results in a captivating and memorable experience, while the composition of this song does not involve the use of [I1N2S3T4R5U6M7E8N9T0S1].</t>
  </si>
  <si>
    <t>This song has a moderate [te0mp1o2] and is played in a special emotional quality due to the use of a specific [ke0y1]. Additionally, the song is unique in that it is completely devoid of any instruments.</t>
  </si>
  <si>
    <t>The music in question is brought to life through the use of instruments. The [ke0y1] used in the composition adds a unique flavor to the music, making it stand out from other pieces. In total, there are [[N01U12M23_34B45A56R67S78]8 b9ar0s1] for this song, giving it a clear structure and sense of progression. Overall, the combination of the [ke0y1], instruments, and bar count all contribute to the distinctive character of this music.</t>
  </si>
  <si>
    <t>In music projects, it is important to evoke EMOTION through the use of instruments. A [ke0y1] aspect in achieving this is by having a beat that is heavy enough to captivate the listener. Therefore, including suitable INSTRUMENTS in the composition is crucial to create a sound that can truly move the audience.</t>
  </si>
  <si>
    <t>The music in this song is brought to life through the use of [I1N2S3T4R5U6M7E8N9T0S1] and features a very tranquil rhythm. The duration of the track is [T1M213] seconds, allowing listeners to fully immerse themselves in the soothing sounds of the instruments and the peaceful pace of the rhythm. Together, these elements create a musical experience that is both calming and engaging, perfect for relaxation or introspection.</t>
  </si>
  <si>
    <t>['P4_1', 'T1_0', 'S4_1', 'I1_0']</t>
  </si>
  <si>
    <t>The use of a specific pitch range of [R1A2N3G4E5] [oc0ta1ve2s3] creates a cohesive and unified sound throughout the high-speed musical piece, which is heavily influenced by [G1E2N3R4E5] style. [I1N2S3T4R5U6M7E8N9T0S1] are not featured in this song, contributing to the unique sound and allowing the pitch range to take center stage.</t>
  </si>
  <si>
    <t>The [ke0y1] of this music gives it a special emotional quality, and the song features [[N01U12M23_34B45A56R67S78]8 b9ar0s1] in its composition. Together, these elements contribute to the overall character and structure of the piece, creating a unique and memorable musical experience for the listener. The choice of [ke0y1] can greatly influence the mood and feeling of a piece of music, while the number of bars can affect its rhythmic structure and pacing. By considering both of these aspects in the composition process, musicians and composers can create works that are both technically sound and emotionally resonant.</t>
  </si>
  <si>
    <t>This music's limited pitch range of [R1A2N3G4E5] [oc0ta1ve2s3] allows for a greater emphasis on the nuances of tone and phrasing, while the use of [[K01E12Y23]3 k4ey5] creates a distinct atmosphere. The rhythm in this song is incredibly powerful and the inclusion of [I1N2S3T4R5U6M7E8N9T0S1] only adds to its impact. Despite a non-standard [T1I2M3E4_5S6I7G8N9A0T1U2R3E4], the song's running time is [T1M213] seconds and is played slowly, allowing for a deeper exploration of the emotions that define it. Overall, this music is defined by its powerful rhythm and ability to evoke a specific [E1M2O3T4I5O6N7].</t>
  </si>
  <si>
    <t>The musical piece showcases a pitch range within [R1A2N3G4E5] [oc0ta1ve2s3] and is composed in the [[K01E12Y23]3 k4ey5]. The song runs for [T1M213] seconds and features a very fast and lively rhythm. The [I1N2S3T4R5U6M7E8N9T0S1] contribute to the overall musical composition, which uses the [[T01I12M23E34_45S56I67G78N89A90T01U12R23E34]4 t5im6e 7si8gn9at0ur1e2] and is performed at a moderate speed. Throughout the piece, the music is imbued with a sense of [E1M2O3T4I5O6N7].</t>
  </si>
  <si>
    <t>With a pitch range spanning [R1A2N3G4E5] [oc0ta1ve2s3], this music offers a diverse and dynamic listening experience, captivating and memorable due to its choice of [[K01E12Y23]3 k4ey5]. The song, with a playtime of [T1M213] seconds, showcases a very dynamic rhythm while omitting the use of [I1N2S3T4R5U6M7E8N9T0S1] in its arrangement. It features a [ti0me1 s2ig3na4tu5re6] that is not commonly found, [T1I2M3E4_5S6I7G8N9A0T1U2R3E4], contributing to its speedy and [E1M2O3T4I5O6N7] nature.</t>
  </si>
  <si>
    <t>This music offers a unique and memorable listening experience with its pitch range of [R1A2N3G4E5] [oc0ta1ve2s3]. The powerful and memorable sound is provided by the [[K01E12Y23]3 k4ey5] in this track, which is [T1M213] seconds long. With a calm and moderate rhythm, the music is enriched by [I1N2S3T4R5U6M7E8N9T0S1]. The [ti0me1 s2ig3na4tu5re6] of this song is out of the norm, adding to its distinctive nature. Played at a quick pace, the music radiates [E1M2O3T4I5O6N7].</t>
  </si>
  <si>
    <t>['P4_1', 'TM1_1', 'R3_1', 'TS1_o', 'T1_0', 'B1_1']</t>
  </si>
  <si>
    <t>This song has a pitch range of [R1A2N3G4E5] [oc0ta1ve2s3] and a length of [T1M213] seconds. Its beat is incredibly strong, with a rapid [te0mp1o2] and [[N01U12M23_34B45A56R67S78]8 b9ar0s1]. Additionally, this song features a [ti0me1 s2ig3na4tu5re6] that is not commonly found, making it a unique and exciting piece of music.</t>
  </si>
  <si>
    <t>['P4_1', 'K1_1', 'R3_0', 'S4_0']</t>
  </si>
  <si>
    <t>With a pitch range spanning [R1A2N3G4E5] [oc0ta1ve2s3], this music offers a diverse and dynamic listening experience that is further enriched by its use of the [[K01E12Y23]3 k4ey5]. The interplay of different pitches and harmonies creates a rich and dynamic sonic palette that is both engaging and captivating. Additionally, the slow and steady [te0mp1o2] in this song lends a relaxing quality to the overall sound. While this music may not fit into the typical mold of the classic [G1E2N3R4E5] sound, it offers a unique and refreshing take on the genre that is sure to delight listeners.</t>
  </si>
  <si>
    <t>With a pitch range spanning [R1A2N3G4E5] [oc0ta1ve2s3], this music offers a diverse and dynamic listening experience, while [[K01E12Y23]3 k4ey5] adds a unique flavor. The song, [T1M213] seconds in length, features a [te0mp1o2] in the middle range and follows a [T1I2M3E4_5S6I7G8N9A0T1U2R3E4] meter. Its arrangement intentionally omits the use of [I1N2S3T4R5U6M7E8N9T0S1], resulting in a true representation of the [G1E2N3R4E5] genre.</t>
  </si>
  <si>
    <t>['B1_1', 'R3_0', 'TS1_o']</t>
  </si>
  <si>
    <t>This song features an unusual [ti0me1 s2ig3na4tu5re6 o7f 8[T91I02M13E24_35S46I57G68N79A80T91U02R13E24]3] and has a very meditative beat. The music spans [[N01U12M23_34B45A56R67S78]8 b9ar0s1], allowing for an extended exploration of this unique rhythm.</t>
  </si>
  <si>
    <t>The [[K01E12Y23]3 k4ey5] in this music produces a powerful and memorable sound that resonates with listeners. The song itself lasts for [T1M213] seconds, allowing ample time for the listener to fully experience the impact of the [ke0y1] and the overall composition. The combination of the [ke0y1] and the length of the song creates a lasting impression that stays with the listener long after the song has ended.</t>
  </si>
  <si>
    <t>The music's [[K01E12Y23]3 k4ey5] produces a strong and lasting impression, complemented by its [T1I2M3E4_5S6I7G8N9A0T1U2R3E4] meter. Together, these musical elements create a powerful and memorable sound that captures the listener's attention and leaves a lasting impact. Whether enjoyed in a live performance or through a recording, the combination of [ke0y1] and meter in this music is sure to resonate with anyone who appreciates a compelling and unforgettable musical experience.</t>
  </si>
  <si>
    <t>['EM1_1', 'TM1_1', 'TS1_1']</t>
  </si>
  <si>
    <t>The music project evokes a strong emotional response, amplified by its unique [ti0me1 s2ig3na4tu5re6 o7f 8[T91I02M13E24_35S46I57G68N79A80T91U02R13E24]3]. The length of the track is [T1M213] seconds, providing ample time for the listener to fully immerse themselves in the emotional journey that the music takes them on. Whether it's the melancholy of a [mi0no1r2] [ke0y1] or the upbeat energy of a [ma0jo1r2] chord progression, this music is sure to leave a lasting impression on anyone who takes the time to experience it.</t>
  </si>
  <si>
    <t>The use of the [[K01E12Y23]3 k4ey5] in this music creates a rich and dynamic sonic palette that is further enhanced by the [T1M213]-second length of the song. Together, these elements contribute to the overall sound and feel of the piece, showcasing the musical skill and creativity of its composer.</t>
  </si>
  <si>
    <t>['P4_1', 'K1_1', 'TM1_1', 'R3_1', 'I1_1', 'T1_0', 'S4_1']</t>
  </si>
  <si>
    <t>The pitch range of [R1A2N3G4E5] [oc0ta1ve2s3] adds a distinctive character to the music, emphasizing its emotional depth, while the [[K01E12Y23]3 k4ey5] adds a unique flavor. Lasting for [T1M213] seconds, the track showcases a very fast and lively rhythm, brought to life through the use of [I1N2S3T4R5U6M7E8N9T0S1]. Played at a rapid pace, this song is a quintessential example of the [G1E2N3R4E5] sound.</t>
  </si>
  <si>
    <t>['P4_1', 'K1_1', 'TM1_1', 'R3_0', 'TS1_1', 'I1_1']</t>
  </si>
  <si>
    <t>The musical piece showcases a pitch range within [R1A2N3G4E5] [oc0ta1ve2s3] and utilizes [I1N2S3T4R5U6M7E8N9T0S1] in the musical performance. Its use of the [[K01E12Y23]3 k4ey5] creates a rich and dynamic sonic palette, while the song's length spans [T1M213] seconds. With a very peaceful beat, the music is based on a [[T01I12M23E34_45S56I67G78N89A90T01U12R23E34]4 t5im6e 7si8gn9at0ur1e2].</t>
  </si>
  <si>
    <t>With a pitch range spanning [R1A2N3G4E5] [oc0ta1ve2s3], this music offers a diverse and dynamic listening experience. Its use of [[K01E12Y23]3 k4ey5] creates a distinct atmosphere, while being [T1M213] seconds in length. The beat in this energetic song is brought to life through the use of [I1N2S3T4R5U6M7E8N9T0S1], following a [T1I2M3E4_5S6I7G8N9A0T1U2R3E4] meter. Despite its slow rhythm, the song's style is reflective of [G1E2N3R4E5] musical traditions, with its length determined by [[N01U12M23_34B45A56R67S78]8 b9ar0s1].</t>
  </si>
  <si>
    <t>The music employs a specific pitch range of [R1A2N3G4E5] [oc0ta1ve2s3], which contributes to the creation of a cohesive and unified sound throughout the piece. The captivating and memorable experience of this song is achieved by its choice of [[K01E12Y23]3 k4ey5]. At a running time of [T1M213] seconds, the rhythm in this music is truly electrifying, and the use of [I1N2S3T4R5U6M7E8N9T0S1] is vital to the overall sound. The song's out-of-the-ordinary [ti0me1 s2ig3na4tu5re6 o7f 8[T91I02M13E24_35S46I57G68N79A80T91U02R13E24]3] and rapid pace add to its uniqueness. The music is imbued with [E1M2O3T4I5O6N7], and it spans approximately [[N01U12M23_34B45A56R67S78]8 b9ar0s1].</t>
  </si>
  <si>
    <t>This music employs the [[K01E12Y23]3 k4ey5] to convey a unique and resonant sound. Additionally, the rhythm in the song is gentle and easy, further enhancing its overall feel.</t>
  </si>
  <si>
    <t>['P4_1', 'K1_1', 'TM1_1', 'TS1_o', 'T1_2', 'S4_0']</t>
  </si>
  <si>
    <t>The pitch range of [R1A2N3G4E5] [oc0ta1ve2s3] adds a distinctive character to the music, emphasizing its emotional depth. Additionally, the choice of [[K01E12Y23]3 k4ey5] results in a captivating and memorable experience. The song's length spans [T1M213] seconds, and it features an unusual [ti0me1 s2ig3na4tu5re6 o7f 8[T91I02M13E24_35S46I57G68N79A80T91U02R13E24]3]. Played at a moderate pace, this music ventures beyond the traditional boundaries of the [G1E2N3R4E5] genre.</t>
  </si>
  <si>
    <t>This track's use of the [[K01E12Y23]3 k4ey5] creates a distinct atmosphere. It is also [T1M213] seconds long.</t>
  </si>
  <si>
    <t>The music in [[K01E12Y23]3 k4ey5] is composed with a distinctive character emphasized by its pitch range spanning [R1A2N3G4E5] [oc0ta1ve2s3], adding emotional depth. The track's length is [T1M213] seconds, and its moderate beat complements the brisk [te0mp1o2]. The arrangement omits the use of [I1N2S3T4R5U6M7E8N9T0S1], and the music follows the [[T01I12M23E34_45S56I67G78N89A90T01U12R23E34]4 t5im6e 7si8gn9at0ur1e2]. Although not a prime example of the typical [G1E2N3R4E5] style, this music stands out for its unique character and expressive qualities.</t>
  </si>
  <si>
    <t>['TM1_1', 'B1_1', 'R3_2', 'I1_1']</t>
  </si>
  <si>
    <t>This song is a calm and moderate piece of music that utilizes [I1N2S3T4R5U6M7E8N9T0S1] in its musical performance. The music is comprised of [[N01U12M23_34B45A56R67S78]8 b9ar0s1] and has a duration of [T1M213] seconds.</t>
  </si>
  <si>
    <t>['P4_1', 'K1_1', 'TM1_1', 'R3_0', 'TS1_1', 'I1_0', 'S4_1']</t>
  </si>
  <si>
    <t>This music offers a diverse and dynamic listening experience with a pitch range spanning [R1A2N3G4E5] [oc0ta1ve2s3], composed in the [[K01E12Y23]3 k4ey5], and lasting [T1M213] seconds. Its calming and soothing beat creates a relaxing atmosphere, while the meter of the music is [T1I2M3E4_5S6I7G8N9A0T1U2R3E4]. This song has opted not to incorporate [I1N2S3T4R5U6M7E8N9T0S1], and is a classic example of the [G1E2N3R4E5] style.</t>
  </si>
  <si>
    <t>['P4_1', 'K1_1', 'TM1_1', 'R3_2', 'I1_0', 'TS1_o', 'T1_1', 'EM1_1', 'B1_1']</t>
  </si>
  <si>
    <t>This song has a pitch range within [R1A2N3G4E5] [oc0ta1ve2s3] and is played in the [[K01E12Y23]3 k4ey5], which gives it a special emotional quality. The song lasts [T1M213] seconds and has a slow [te0mp1o2] with a moderate and consistent rhythm. You won't find any [I1N2S3T4R5U6M7E8N9T0S1] in this song, but it does feature an unconventional [ti0me1 s2ig3na4tu5re6 o7f 8[T91I02M13E24_35S46I57G68N79A80T91U02R13E24]3]. It comprises [[N01U12M23_34B45A56R67S78]8 b9ar0s1] and the music expresses [E1M2O3T4I5O6N7].</t>
  </si>
  <si>
    <t>This song's use of [[K01E12Y23]3 k4ey5] creates a distinct atmosphere, complemented by its very mellow rhythm. The song's duration of [T1M213] seconds allows listeners to fully immerse themselves in this unique musical experience.</t>
  </si>
  <si>
    <t>['P4_1', 'K1_1', 'TM1_1', 'R3_2', 'I1_1', 'TS1_1', 'R1_0', 'T1_2', 'S4_0']</t>
  </si>
  <si>
    <t>The track has a duration of [T1M213] seconds and its pitch range is within [R1A2N3G4E5] [oc0ta1ve2s3]. Incorporating [I1N2S3T4R5U6M7E8N9T0S1] into the music, it follows a [T1I2M3E4_5S6I7G8N9A0T1U2R3E4] meter and has a moderate [te0mp1o2] that is not too fast or too slow, making it unsuitable for dancing. In addition, the use of [[K01E12Y23]3 k4ey5] gives this music a special emotional quality that is difficult to classify within a single [G1E2N3R4E5] style.</t>
  </si>
  <si>
    <t>The musical piece showcases a pitch range within [R1A2N3G4E5] [oc0ta1ve2s3] and has a very gentle rhythm. The melody features a variety of notes that span the specified pitch range, creating a dynamic and diverse musical landscape. Additionally, the gentle rhythm adds a sense of tranquility and calmness to the overall tone of the song, allowing the listener to fully immerse themselves in the beauty of the music. Together, the pitch range and rhythm of this musical piece create a unique and captivating experience for the audience.</t>
  </si>
  <si>
    <t>The music in this song has a limited pitch range of [R1A2N3G4E5] [oc0ta1ve2s3], which allows for a greater emphasis on the nuances of tone and phrasing. Additionally, the use of [[K01E12Y23]3 k4ey5] creates a rich and dynamic sonic palette, while [I1N2S3T4R5U6M7E8N9T0S1] are utilized in the musical performance. Despite the unusual [T1I2M3E4_5S6I7G8N9A0T1U2R3E4], the song's beat is balanced and has a moderate [te0mp1o2], which lasts for [T1M213] seconds. Throughout the track, the music is filled with [E1M2O3T4I5O6N7], adding to the overall impact of the piece.</t>
  </si>
  <si>
    <t>['P4_1', 'K1_1', 'R3_1', 'TS1_o', 'I1_0', 'EM1_1', 'B1_1']</t>
  </si>
  <si>
    <t>The use of a specific pitch range of [R1A2N3G4E5] [oc0ta1ve2s3] creates a cohesive and unified sound throughout the musical piece, while its utilization of the [[K01E12Y23]3 k4ey5] conveys a unique and resonant sound. The rhythm in this song is highly vigorous, and its [ti0me1 s2ig3na4tu5re6], [T1I2M3E4_5S6I7G8N9A0T1U2R3E4], adds to its uniqueness. [I1N2S3T4R5U6M7E8N9T0S1] are not a part of the instrumentation in this song, allowing for a distinct musical texture. With a [E1M2O3T4I5O6N7] feeling, you can count [[N01U12M23_34B45A56R67S78]8 b9ar0s1] in this song.</t>
  </si>
  <si>
    <t>The song captures the very essence of classic [G1E2N3R4E5] music, with the [I1N2S3T4R5U6M7E8N9T0S1] playing an integral role in the musical composition.</t>
  </si>
  <si>
    <t>This music conveys a unique and resonant sound through its use of the [[K01E12Y23]3 k4ey5]. The song runs for [T1M213] seconds and has a [ti0me1 s2ig3na4tu5re6 o7f 8[T91I02M13E24_35S46I57G68N79A80T91U02R13E24]3]. [I1N2S3T4R5U6M7E8N9T0S1] are not featured in this song, but despite that, the music conveys [E1M2O3T4I5O6N7]. A total of [[N01U12M23_34B45A56R67S78]8 b9ar0s1] can be heard in this song.</t>
  </si>
  <si>
    <t>The music projects a strong emotion, while the rhythm of the song is relaxed and moderate.</t>
  </si>
  <si>
    <t>The pitch range of a musical instrument or a singer's voice refers to the span of notes that they can produce, from the lowest to the highest. This range is typically measured in [oc0ta1ve2s3], with each [oc0ta1ve2] representing a doubling of the frequency of the note. The exact range of a particular instrument or voice can vary widely depending on various factors such as the physical characteristics of the instrument or the vocal cords, the player or singer's technique, and the musical genre being performed. However, regardless of these variations, the pitch range of any musical instrument or voice can be expressed as a numerical value in [oc0ta1ve2s3]. Therefore, the statement "Its pitch range is within [R1A2N3G4E5] [oc0ta1ve2s3]" provides a concise and specific description of the range of a given instrument or voice.</t>
  </si>
  <si>
    <t>['K1_1', 'TM1_1', 'R3_0', 'TS1_o', 'I1_1', 'S4_0', 'B1_1']</t>
  </si>
  <si>
    <t>This music is composed in the [[K01E12Y23]3 k4ey5] and is [T1M213] seconds long. The beat in this song is very soothing, but it does not conform to a common [ti0me1 s2ig3na4tu5re6 o7f 8[T91I02M13E24_35S46I57G68N79A80T91U02R13E24]3]. The use of [I1N2S3T4R5U6M7E8N9T0S1] is vital to the music, which is not a true representation of the typical [G1E2N3R4E5] genre. In total, the music has [[N01U12M23_34B45A56R67S78]8 b9ar0s1].</t>
  </si>
  <si>
    <t>['P4_1', 'R3_0', 'TS1_1', 'I1_0', 'S4_1', 'B1_1']</t>
  </si>
  <si>
    <t>The use of a specific pitch range of [R1A2N3G4E5] [oc0ta1ve2s3] creates a cohesive and unified sound throughout the [N1U2M3_4B5A6R7S8]-bar musical piece with a peaceful and easy rhythm, which follows a [[T01I12M23E34_45S56I67G78N89A90T01U12R23E34]4 t5im6e 7si8gn9at0ur1e2]. This [G1E2N3R4E5] music is devoid of [I1N2S3T4R5U6M7E8N9T0S1], offering a classic representation of the genre's stripped-down approach that emphasizes the use of a limited pitch range to create a cohesive and unified sound.</t>
  </si>
  <si>
    <t>The music in this track has a focused and impactful performance due to its compact pitch range of [R1A2N3G4E5] [oc0ta1ve2s3]. Furthermore, the special emotional quality of this music is attributed to the [[K01E12Y23]3 k4ey5] in which it is composed. The song has a relaxed and moderate rhythm, but despite this, it has a quick beat. The arrangement of this song purposely excludes the use of [I1N2S3T4R5U6M7E8N9T0S1], and it does not conform to a common [ti0me1 s2ig3na4tu5re6 o7f 8[T91I02M13E24_35S46I57G68N79A80T91U02R13E24]3]. The style of the song is firmly rooted in the traditions of [G1E2N3R4E5] music, making it a unique and memorable piece that stands out from others in the genre. Additionally, this track has a length of [T1M213] seconds, providing ample time for listeners to immerse themselves in the music and appreciate all of its intricacies.</t>
  </si>
  <si>
    <t>['T1_1', 'TS1_o']</t>
  </si>
  <si>
    <t>The song has a slow [te0mp1o2] and features an uncommon [ti0me1 s2ig3na4tu5re6]. The [ti0me1 s2ig3na4tu5re6] chosen for this song sets it apart from many others in its genre, adding a unique and distinctive element to its sound. While slow [te0mp1o2]s are not unusual in music, the combination of this [te0mp1o2] with an uncommon [ti0me1 s2ig3na4tu5re6] can create a particularly intriguing and captivating effect, drawing in listeners and providing a memorable listening experience.</t>
  </si>
  <si>
    <t>This music, with its gentle [te0mp1o2], has a unique flavor added by the [[K01E12Y23]3 k4ey5]. The song progresses over [[N01U12M23_34B45A56R67S78]8 b9ar0s1], allowing the listener to fully immerse themselves in the melody.</t>
  </si>
  <si>
    <t>The music's limited pitch range of [R1A2N3G4E5] [oc0ta1ve2s3] allows for a greater emphasis on the nuances of tone and phrasing, while the choice of [[K01E12Y23]3 k4ey5] results in a captivating and memorable experience. This track is [T1M213] seconds long and features a [te0mp1o2] that is not too fast or too slow. Notably absent in this song are [I1N2S3T4R5U6M7E8N9T0S1], and the music is based on a [[T01I12M23E34_45S56I67G78N89A90T01U12R23E34]4 t5im6e 7si8gn9at0ur1e2] with a slow rhythm. Despite its unique features, this music does not have the typical characteristics of the [G1E2N3R4E5] genre.</t>
  </si>
  <si>
    <t>['P4_1', 'K1_1', 'TM1_1', 'R3_0', 'I1_0', 'TS1_1', 'R1_1', 'T1_1', 'S4_1']</t>
  </si>
  <si>
    <t>The pitch range of [R1A2N3G4E5] [oc0ta1ve2s3] adds a distinctive character to the music, emphasizing its emotional depth, while the [[K01E12Y23]3 k4ey5] gives this music a special emotional quality. With a runtime of [T1M213] seconds, this song offers a gentle and calming beat. It does not involve the use of [I1N2S3T4R5U6M7E8N9T0S1] in its composition, and follows a [T1I2M3E4_5S6I7G8N9A0T1U2R3E4] meter. Rooted in the conventions of [G1E2N3R4E5] music, the song's danceable beat is sure to get you moving, despite being played at a slow rate.</t>
  </si>
  <si>
    <t>The song's length is typically measured in bars, with the number of bars indicating its duration. The specific number of bars can vary depending on the song and its structure, but on average, a typical song is around [[N01U12M23_34B45A56R67S78]8 b9ar0s1] long. This measurement is important for musicians and producers who need to plan and coordinate the different sections and elements of the song, such as the verse, chorus, bridge, and instrumental breaks. By knowing the length of a song in bars, they can also determine the timing and placement of different effects, transitions, and cues to create a cohesive and polished final product.</t>
  </si>
  <si>
    <t>['P4_1', 'K1_1', 'B1_1', 'I1_0']</t>
  </si>
  <si>
    <t>This song offers a diverse and dynamic listening experience with a pitch range spanning [R1A2N3G4E5] [oc0ta1ve2s3]. It conveys a unique and resonant sound through its use of [[K01E12Y23]3 k4ey5]. The song consists of [[N01U12M23_34B45A56R67S78]8 b9ar0s1] and is devoid of any instruments.</t>
  </si>
  <si>
    <t>['P4_1', 'TM1_1', 'I1_1', 'T1_0', 'S4_0']</t>
  </si>
  <si>
    <t>This high-speed music incorporates a diverse range of instruments, spanning [R1A2N3G4E5] [oc0ta1ve2s3] to create a dynamic and engaging listening experience. The track is [T1M213] seconds in duration and deviates from the typical features of the [G1E2N3R4E5] genre, showcasing a unique style. Despite this departure, the music retains its high-energy and fast-paced nature, delivering a thrilling and captivating performance.</t>
  </si>
  <si>
    <t>['P4_1', 'K1_1', 'TM1_1', 'R3_1', 'TS1_o', 'I1_0', 'S4_1']</t>
  </si>
  <si>
    <t>This music's pitch range of [R1A2N3G4E5] [oc0ta1ve2s3] offers a unique and memorable listening experience, while its use of [[K01E12Y23]3 k4ey5] creates a distinct atmosphere. The song plays for [T1M213] seconds and features an exceptionally energetic beat, complemented by a non-ordinary [ti0me1 s2ig3na4tu5re6 o7f 8[T91I02M13E24_35S46I57G68N79A80T91U02R13E24]3]. In addition, you won't find any [I1N2S3T4R5U6M7E8N9T0S1] in this song, which adds to its unconventional nature. Overall, this composition embodies the essence of classic [G1E2N3R4E5] music, providing a truly captivating auditory journey.</t>
  </si>
  <si>
    <t>The music's limited pitch range of [R1A2N3G4E5] [oc0ta1ve2s3] allows for a greater emphasis on the nuances of tone and phrasing, while the [[K01E12Y23]3 k4ey5] in this music provides a powerful and memorable sound. With a running time of [T1M213] seconds, this song carries a calm and moderate rhythm, devoid of [I1N2S3T4R5U6M7E8N9T0S1]. An unusual [ti0me1 s2ig3na4tu5re6 o7f 8[T91I02M13E24_35S46I57G68N79A80T91U02R13E24]3] is utilized, as the song is performed slowly, radiating [E1M2O3T4I5O6N7].</t>
  </si>
  <si>
    <t>['P4_1', 'K1_1', 'TM1_1', 'R3_1', 'EM1_1']</t>
  </si>
  <si>
    <t>The music in this song expresses a distinct emotional depth through its use of [R1A2N3G4E5]-[oc0ta1ve2] pitch range, which adds a unique character to the sound. The use of [[K01E12Y23]3 k4ey5] further contributes to its resonant and singular quality. The [te0mp1o2] in this rapid-paced [T1M213]-second song heightens the emotional expression, and overall, the music conveys a strong sense of [E1M2O3T4I5O6N7].</t>
  </si>
  <si>
    <t>['P4_1', 'TM1_1', 'R3_1', 'I1_1']</t>
  </si>
  <si>
    <t>The use of a specific pitch range of [R1A2N3G4E5] [oc0ta1ve2s3] creates a cohesive and unified sound throughout the musical piece, which is [T1M213] seconds long. The [te0mp1o2] in this fast-paced song is further enhanced by the addition of [I1N2S3T4R5U6M7E8N9T0S1], enriching the overall musical experience.</t>
  </si>
  <si>
    <t>['P4_1', 'K1_1', 'R3_2', 'TS1_o', 'I1_1', 'T1_1']</t>
  </si>
  <si>
    <t>This music's choice of [[K01E12Y23]3 k4ey5] results in a captivating and memorable experience, with its pitch range within [R1A2N3G4E5] [oc0ta1ve2s3]. The [te0mp1o2] of this song is in the middle range, while an unusual [ti0me1 s2ig3na4tu5re6 o7f 8[T91I02M13E24_35S46I57G68N79A80T91U02R13E24]3] is utilized to enhance its uniqueness. The music is enriched by the presence of [I1N2S3T4R5U6M7E8N9T0S1], creating a gentle and moving composition.</t>
  </si>
  <si>
    <t>The music's pitch range is within [R1A2N3G4E5] [oc0ta1ve2s3], and its use of the [[K01E12Y23]3 k4ey5] creates a rich and dynamic sonic palette. This [T1M213]-second-long song features a comforting rhythm, accompanied by the utilization of [I1N2S3T4R5U6M7E8N9T0S1] in the musical performance. The meter of the music is [T1I2M3E4_5S6I7G8N9A0T1U2R3E4], and it is played at a high [te0mp1o2], effectively expressing [E1M2O3T4I5O6N7].</t>
  </si>
  <si>
    <t>['K1_1', 'TM1_1', 'TS1_o', 'I1_1', 'T1_2', 'S2_0']</t>
  </si>
  <si>
    <t>The captivating and memorable experience of this music is partly due to its choice of [[K01E12Y23]3 k4ey5]. The track lasts for [T1M213] seconds and features a [ti0me1 s2ig3na4tu5re6] that is not commonly used, [T1I2M3E4_5S6I7G8N9A0T1U2R3E4]. The music is designed to showcase specific [I1N2S3T4R5U6M7E8N9T0S1]. It has a moderate [te0mp1o2] and is noticeably different from [A1R2T3I4S5T6]'s usual style. Overall, this piece of music is a unique and memorable departure from what listeners may expect from [A1R2T3I4S5T6].</t>
  </si>
  <si>
    <t>['T1_1', 'K1_1', 'EM1_1', 'TM1_1']</t>
  </si>
  <si>
    <t>This music is composed in the [[K01E12Y23]3 k4ey5] and has a gentle [te0mp1o2]. It is characterized by [E1M2O3T4I5O6N7], and its duration is [T1M213] seconds.</t>
  </si>
  <si>
    <t>The music in question features a limited pitch range of [R1A2N3G4E5] [oc0ta1ve2s3], which allows for a greater emphasis on the nuances of tone and phrasing. Additionally, the use of the [[K01E12Y23]3 k4ey5] creates a distinct atmosphere that sets the tone for the song. Clocking in at [T1M213] seconds, the song's beat is quite lulling, and it features [I1N2S3T4R5U6M7E8N9T0S1] in its musical performance. The [ti0me1 s2ig3na4tu5re6] of the music is [T1I2M3E4_5S6I7G8N9A0T1U2R3E4], and the song is played at a fast [te0mp1o2]. Overall, this music effectively expresses [E1M2O3T4I5O6N7] through its combination of musical elements.</t>
  </si>
  <si>
    <t>The music in question has a distinct character, with a pitch range of [R1A2N3G4E5] [oc0ta1ve2s3] that emphasizes its emotional depth. The use of [[K01E12Y23]3 k4ey5] creates a rich and dynamic sonic palette, further enhancing its unique qualities. Additionally, an uncommon [ti0me1 s2ig3na4tu5re6] is utilized in this song, contributing to the overall complexity and intrigue of the music. Together, these elements create a captivating and memorable listening experience for the audience.</t>
  </si>
  <si>
    <t>The pitch range of [R1A2N3G4E5] [oc0ta1ve2s3] adds a distinctive character to the music, emphasizing its emotional depth, while its use of [[K01E12Y23]3 k4ey5] creates a rich and dynamic sonic palette. This is a song that lasts [T1M213] seconds and possesses a very serene rhythm. The music is given its sound through [I1N2S3T4R5U6M7E8N9T0S1], and [T1I2M3E4_5S6I7G8N9A0T1U2R3E4] is the meter of the music. With its quick movement, the music is characterized by [E1M2O3T4I5O6N7] and is composed of approximately [[N01U12M23_34B45A56R67S78]8 b9ar0s1].</t>
  </si>
  <si>
    <t>['P4_1', 'K1_1', 'TM1_1', 'R3_2', 'I1_0', 'TS1_1', 'T1_1', 'EM1_1', 'B1_1']</t>
  </si>
  <si>
    <t>This musical piece is defined by a specific pitch range of [R1A2N3G4E5] [oc0ta1ve2s3], creating a cohesive and unified sound that runs throughout the composition. It is composed in the [[K01E12Y23]3 k4ey5], with a moderate [te0mp1o2] and a duration of [T1M213] seconds. Notably, [I1N2S3T4R5U6M7E8N9T0S1] are absent in this piece, and it has a [ti0me1 s2ig3na4tu5re6 o7f 8[T91I02M13E24_35S46I57G68N79A80T91U02R13E24]3]. The music has a low-speed [te0mp1o2] and is defined by a strong emotional quality. In total, the composition comprises [[N01U12M23_34B45A56R67S78]8 b9ar0s1], contributing to its overall structure and impact.</t>
  </si>
  <si>
    <t>['TM1_1', 'R3_0', 'I1_0', 'T1_0', 'S4_1']</t>
  </si>
  <si>
    <t>This unmistakably [G1E2N3R4E5] song has a running time of [T1M213] seconds and a laid-back [te0mp1o2]. Despite its genre conventions, the song has opted not to incorporate [I1N2S3T4R5U6M7E8N9T0S1]. Instead, it features a brisk [te0mp1o2] that adds to its unique character.</t>
  </si>
  <si>
    <t>['K1_1', 'TM1_1', 'R3_1', 'TS1_1', 'T1_0', 'EM1_1', 'B1_1']</t>
  </si>
  <si>
    <t>The music's use of the [[K01E12Y23]3 k4ey5] creates a rich and dynamic sonic palette, imbued with [E1M2O3T4I5O6N7]. The song has an exceptionally energetic beat, which is fast-paced and progresses over [[N01U12M23_34B45A56R67S78]8 b9ar0s1]. Its duration is [T1M213] seconds and the [ti0me1 s2ig3na4tu5re6] of the music is [T1I2M3E4_5S6I7G8N9A0T1U2R3E4]. Overall, this song's combination of musical elements results in a vibrant and captivating listening experience.</t>
  </si>
  <si>
    <t>['R3_0', 'I1_1']</t>
  </si>
  <si>
    <t>The [te0mp1o2] in this song is very soothing and peaceful, and it would be enhanced by including instruments in the music.</t>
  </si>
  <si>
    <t>When the compact pitch range of [R1A2N3G4E5] [oc0ta1ve2s3] is combined with a moderate [te0mp1o2], it can result in a focused and impactful musical performance. The limited range allows for greater emphasis on the specific notes being played, while the moderate [te0mp1o2] provides a balanced and steady pace that complements the restricted pitch range. Together, these elements can create a cohesive and powerful musical experience that highlights the nuances and dynamics of the selected notes.</t>
  </si>
  <si>
    <t xml:space="preserve">
The [[K01E12Y23]3 k4ey5] in this music provides a powerful and memorable sound. This [ke0y1] is often associated with a sense of grandeur and intensity in music, making it a popular choice for composers looking to create a sense of drama. In addition to its emotional impact, the [[K01E12Y23]3 k4ey5] can also have a physiological effect on listeners, with studies suggesting that it can increase heart rate and evoke feelings of excitement and anticipation. Overall, the [[K01E12Y23]3 k4ey5] is a crucial element in many musical compositions, adding depth, richness, and emotional resonance to the music.</t>
  </si>
  <si>
    <t>The [te0mp1o2] in this song is very slow and relaxing, and the [ke0y1] gives it a special emotional quality. Together, these elements create a unique atmosphere that can evoke a range of emotions in listeners. The slow [te0mp1o2] allows for a sense of calm and relaxation, while the [ke0y1] contributes to the emotional depth and richness of the music. Whether it's a melancholic or uplifting piece, the combination of [te0mp1o2] and [ke0y1] can greatly impact the overall mood and feeling of a song.</t>
  </si>
  <si>
    <t>['P4_1', 'K1_1', 'R3_1', 'TS1_1', 'I4_1', 'T1_2']</t>
  </si>
  <si>
    <t>The musical performance of [R1A2N3G4E5] [oc0ta1ve2s3] creates a focused and impactful sound, which is further enhanced by the use of the [[K01E12Y23]3 k4ey5]. The upbeat [te0mp1o2] of the song, along with its [[T01I12M23E34_45S56I67G78N89A90T01U12R23E34]4 t5im6e 7si8gn9at0ur1e2], adds to the energetic feel of the music. The main instrument in the melody track, [I1N2S3T4R5U6M7E8N9T0], brings out the unique and resonant qualities of the song. Overall, the song is performed at a moderate speed, allowing the listener to fully appreciate the nuances of the music.</t>
  </si>
  <si>
    <t>With a pitch range spanning [R1A2N3G4E5] [oc0ta1ve2s3], this [T1M213]-second song offers a diverse and dynamic listening experience, enhanced by its use of [[K01E12Y23]3 k4ey5], creating a rich and dynamic sonic palette. The rhythm of the music is neither too fast nor too slow, while [I1N2S3T4R5U6M7E8N9T0S1] contribute to its unique sound. Set in [T1I2M3E4_5S6I7G8N9A0T1U2R3E4], the song's slow [te0mp1o2] evokes a [E1M2O3T4I5O6N7] feeling throughout.</t>
  </si>
  <si>
    <t>['P4_1', 'TM1_1', 'I1_1', 'T1_0', 'B1_1']</t>
  </si>
  <si>
    <t>With a pitch range spanning [R1A2N3G4E5] [oc0ta1ve2s3], this music offers a diverse and dynamic listening experience that is [T1M213] seconds long. The inclusion of [I1N2S3T4R5U6M7E8N9T0S1] adds to the musical composition, creating a quick and energetic performance that spans approximately [[N01U12M23_34B45A56R67S78]8 b9ar0s1].</t>
  </si>
  <si>
    <t>['P4_1', 'K1_1', 'TM1_1', 'R3_1', 'I1_1', 'TS1_1', 'T1_2', 'S4_0']</t>
  </si>
  <si>
    <t>The music has a distinct character emphasized by its pitch range of [R1A2N3G4E5] [oc0ta1ve2s3] that adds to its emotional depth. Its powerful and memorable sound is attributed to the use of the [[K01E12Y23]3 k4ey5]. The song's fast and lively rhythm, running for [T1M213] seconds, is accompanied by the crucial role played by [I1N2S3T4R5U6M7E8N9T0S1]. It is set in [T1I2M3E4_5S6I7G8N9A0T1U2R3E4] meter and has a moderate pace. Despite these attributes, this music does not embody the typical features of [G1E2N3R4E5] style.</t>
  </si>
  <si>
    <t>['P4_1', 'K1_1', 'TM1_1', 'R3_0', 'I1_0', 'TS1_1', 'T1_1', 'EM1_1']</t>
  </si>
  <si>
    <t>This music offers a unique and memorable listening experience with its pitch range of [R1A2N3G4E5] [oc0ta1ve2s3]. It is composed in the [[K01E12Y23]3 k4ey5] and has a length of [T1M213] seconds. The peaceful and easy rhythm of the song is complemented by its arrangement which omits the use of [I1N2S3T4R5U6M7E8N9T0S1]. The music is based on a [[T01I12M23E34_45S56I67G78N89A90T01U12R23E34]4 t5im6e 7si8gn9at0ur1e2] and moves slowly, allowing the listener to fully appreciate its emotional expression. Speaking of emotion, this music conveys a strong sense of [E1M2O3T4I5O6N7].</t>
  </si>
  <si>
    <t>['P4_1', 'K1_1', 'TM1_1', 'R3_2', 'B1_1']</t>
  </si>
  <si>
    <t>The musical performance of the [R1A2N3G4E5]-[oc0ta1ve2] pitch range is focused and impactful, and it's composed in the [ke0y1] of [K1E2Y3]. The beat of the song is moderate, neither too fast nor too slow, and the song's playtime is [T1M213] seconds. Its length is determined by [[N01U12M23_34B45A56R67S78]8 b9ar0s1].</t>
  </si>
  <si>
    <t>['T1_0', 'R3_2', 'TS1_o']</t>
  </si>
  <si>
    <t>This song employs a non-standard [ti0me1 s2ig3na4tu5re6], while also having a speedy [te0mp1o2] and a beat that is neither too fast nor too slow. The combination of these elements creates a unique musical experience that challenges the listener's expectations and keeps them engaged with the music. Despite the unusual [ti0me1 s2ig3na4tu5re6], the rhythm of the song remains consistent and adds to the overall energy and excitement of the piece. Overall, this music offers a fresh and dynamic sound that is sure to captivate audiences who appreciate innovation in music.</t>
  </si>
  <si>
    <t>['TM1_1', 'R3_2', 'TS1_1', 'I1_0', 'S4_1']</t>
  </si>
  <si>
    <t>This is a TM1-second song with a moderate and consistent rhythm that follows a [T1I2M3E4_5S6I7G8N9A0T1U2R3E4] meter. The instrumentation in this song does not include [I1N2S3T4R5U6M7E8N9T0S1], but the music is evocative of the classic [G1E2N3R4E5] sound.</t>
  </si>
  <si>
    <t>The pitch range of [R1A2N3G4E5] [oc0ta1ve2s3] is a defining characteristic of the music, adding a distinctive character that emphasizes its emotional depth. This energetic song, composed in the [[K01E12Y23]3 k4ey5], plays for [T1M213] seconds and features an exceptionally energetic beat. The musical performance incorporates [I1N2S3T4R5U6M7E8N9T0S1] and is notable for its unconventional [T1I2M3E4_5S6I7G8N9A0T1U2R3E4]. Despite its departure from typical [G1E2N3R4E5] sounds, the song's gentle movement and emotional depth make it a unique and captivating piece of music.</t>
  </si>
  <si>
    <t>The music composition utilizes a specific pitch range of [R1A2N3G4E5] [oc0ta1ve2s3], which helps to create a cohesive and unified sound throughout the piece. It is composed in the [[K01E12Y23]3 k4ey5], and the [ti0me1 s2ig3na4tu5re6] used is not typical, with [T1I2M3E4_5S6I7G8N9A0T1U2R3E4]. Despite the non-standard [ti0me1 s2ig3na4tu5re6], the use of the defined pitch range and [ke0y1] signature helps to maintain a sense of continuity and coherence in the overall musical arrangement.</t>
  </si>
  <si>
    <t>The cohesive and unified sound throughout this musical piece is achieved through the use of a specific pitch range of [R1A2N3G4E5] [oc0ta1ve2s3]. The composition is in the [[K01E12Y23]3 k4ey5] and lasts for [T1M213] seconds, with a [te0mp1o2] that is just right. The musical performance features the use of [I1N2S3T4R5U6M7E8N9T0S1], and although the [ti0me1 s2ig3na4tu5re6] is not regular [T1I2M3E4_5S6I7G8N9A0T1U2R3E4], the music is played at a quick pace. This piece is not a typical representation of the classic [G1E2N3R4E5] sound.</t>
  </si>
  <si>
    <t>This music is composed in the [[K01E12Y23]3 k4ey5] and is defined by [E1M2O3T4I5O6N7]. The choice of [ke0y1] can greatly influence the mood and emotion conveyed by a musical composition. Whether it is a [ma0jo1r2] or [mi0no1r2] [ke0y1], the tonality of the music can evoke a wide range of feelings from joy and happiness to sadness and melancholy. The emotional impact of a piece of music can also be affected by factors such as [te0mp1o2], rhythm, harmony, melody, and instrumentation, all working together to create a cohesive and expressive musical work. Therefore, the [ke0y1] in which a piece of music is composed is an important factor in shaping its overall emotional character and impact.</t>
  </si>
  <si>
    <t>['P4_1', 'K1_1', 'TM1_1', 'S4_0']</t>
  </si>
  <si>
    <t>This music is not a typical representation of the classic [G1E2N3R4E5] sound. However, its limited pitch range of [R1A2N3G4E5] [oc0ta1ve2s3] allows for a greater emphasis on the nuances of tone and phrasing. The use of [[K01E12Y23]3 k4ey5] creates a distinct atmosphere that contributes to the overall feel of the song, which runs for [T1M213] seconds. Despite its departure from traditional [G1E2N3R4E5] sounds, this music showcases its own unique qualities and style.</t>
  </si>
  <si>
    <t>The compact pitch range of [R1A2N3G4E5] [oc0ta1ve2s3] in this music results in a focused and impactful performance, which is further enriched by the use of the [[K01E12Y23]3 k4ey5] to create a rich and dynamic sonic palette. The energetic beat and speedy [te0mp1o2] of the track, which has a duration of [T1M213] seconds, are complemented by the unique instrumentation of [I1N2S3T4R5U6M7E8N9T0S1]. The unusual [ti0me1 s2ig3na4tu5re6 o7f 8[T91I02M13E24_35S46I57G68N79A80T91U02R13E24]3] adds to the overall sense of excitement and emotion projected by the music, making it a truly unforgettable experience.</t>
  </si>
  <si>
    <t>['I4_1', 'B1_1', 'I1_0']</t>
  </si>
  <si>
    <t>In this track, the main instrument used to create the melody is [I1N2S3T4R5U6M7E8N9T0], and the song comprises [[N01U12M23_34B45A56R67S78]8 b9ar0s1]. However, [I1N2S3T4R5U6M7E8N9T0S1] are not a part of the instrumentation used in this song.</t>
  </si>
  <si>
    <t>['K1_1', 'B1_1', 'R3_1', 'I1_0']</t>
  </si>
  <si>
    <t>This song is composed in the [[K01E12Y23]3 k4ey5] and its length is determined by [[N01U12M23_34B45A56R67S78]8 b9ar0s1]. Although the rhythm in this song is highly vigorous, [I1N2S3T4R5U6M7E8N9T0S1] are not a part of the instrumentation.</t>
  </si>
  <si>
    <t>With a pitch range spanning [R1A2N3G4E5] [oc0ta1ve2s3], the music offers a diverse and dynamic listening experience as it spans [[N01U12M23_34B45A56R67S78]8 b9ar0s1] and lasts [T1M213] seconds. The combination of a wide pitch range and a lengthy duration allows for a variety of musical elements to be explored and developed, resulting in a rich and engaging listening experience for the audience. Whether through complex melodies or intricate harmonies, this music is sure to captivate and entertain its listeners.</t>
  </si>
  <si>
    <t>The captivating and memorable experience of this music is a result of its choice of [[K01E12Y23]3 k4ey5]. The song's duration spans [[N01U12M23_34B45A56R67S78]8 b9ar0s1], and [I1N2S3T4R5U6M7E8N9T0S1] are not included in the instrumentation.</t>
  </si>
  <si>
    <t>['T1_2', 'K1_1', 'TM1_1', 'R3_1']</t>
  </si>
  <si>
    <t>The music being referred to has a moderate [te0mp1o2] and makes use of the [[K01E12Y23]3 k4ey5] to create a rich and dynamic sonic palette. The song is [T1M213] seconds in length and features a rhythm that is really lively.</t>
  </si>
  <si>
    <t>In this [T1M213]-second-long musical piece, the use of a specific pitch range of [R1A2N3G4E5] [oc0ta1ve2s3] creates a cohesive and unified sound, while the [[K01E12Y23]3 k4ey5] provides a powerful and memorable tone. Despite being devoid of [I1N2S3T4R5U6M7E8N9T0S1], the music is based on a [[T01I12M23E34_45S56I67G78N89A90T01U12R23E34]4 t5im6e 7si8gn9at0ur1e2] and spans [[N01U12M23_34B45A56R67S78]8 b9ar0s1]. The [te0mp1o2] is very rapid, but the song's pace is slow, resulting in a [E1M2O3T4I5O6N7] feeling throughout the music.</t>
  </si>
  <si>
    <t>This music, imbued with [E1M2O3T4I5O6N7], creates a rich and dynamic sonic palette with its use of the [[K01E12Y23]3 k4ey5]. Its pitch range is within [R1A2N3G4E5] [oc0ta1ve2s3], and it has a runtime of [T1M213] seconds. With a very fast and lively rhythm, this song is devoid of [I1N2S3T4R5U6M7E8N9T0S1] and is in [T1I2M3E4_5S6I7G8N9A0T1U2R3E4], while maintaining a relaxed [te0mp1o2].</t>
  </si>
  <si>
    <t>['R3_2', 'TS1_1', 'I1_1', 'T1_0', 'S4_1']</t>
  </si>
  <si>
    <t>The beat of this song is moderate and easy to follow, with a [ti0me1 s2ig3na4tu5re6] that helps to maintain its rhythm. The music is brought to life through the use of various instruments, which add depth and complexity to the composition. Despite its moderate [te0mp1o2], the song's pace is fast and energetic, reflecting the dynamic style of [G1E2N3R4E5] musical traditions. Overall, the combination of these elements creates a rich and engaging musical experience that is both satisfying and memorable.</t>
  </si>
  <si>
    <t>['P4_1', 'K1_1', 'TM1_1', 'R3_0', 'I1_1', 'TS1_1', 'T1_2', 'S4_1', 'S2_0']</t>
  </si>
  <si>
    <t>The musical piece is composed in the [[K01E12Y23]3 k4ey5] and showcases a pitch range within [R1A2N3G4E5] [oc0ta1ve2s3]. It runs for [T1M213] seconds and is based on a [[T01I12M23E34_45S56I67G78N89A90T01U12R23E34]4 t5im6e 7si8gn9at0ur1e2]. The rhythm is very comforting, and the [I1N2S3T4R5U6M7E8N9T0S1] add to the musical composition. Despite being of moderate speed, this music evokes the classic [G1E2N3R4E5] sound and does not embody the usual characteristics of [A1R2T3I4S5T6]'s music.</t>
  </si>
  <si>
    <t>['TM1_1', 'R3_1', 'I1_0', 'T1_1', 'EM1_1', 'B1_1']</t>
  </si>
  <si>
    <t>The song has a duration of [T1M213] seconds and is imbued with [E1M2O3T4I5O6N7]. Despite intentionally excluding [I1N2S3T4R5U6M7E8N9T0S1], the beat in this piece is very energetic. The music is played at a slow [te0mp1o2], and the song comprises [[N01U12M23_34B45A56R67S78]8 b9ar0s1].</t>
  </si>
  <si>
    <t>The music in question possesses several notable characteristics that contribute to its distinctive character and emotional depth. Firstly, its pitch range spans [R1A2N3G4E5] [oc0ta1ve2s3], emphasizing its depth and complexity. Additionally, the use of [[K01E12Y23]3 k4ey5] creates a rich and dynamic sonic palette, further enhancing the music's emotional impact. The song's [T1I2M3E4_5S6I7G8N9A0T1U2R3E4] meter adds a unique rhythmic texture to the music, while its moderate [te0mp1o2] ensures that the song progresses at a comfortable pace. Finally, the song is [[N01U12M23_34B45A56R67S78]8 b9ar0s1] long, providing ample opportunity for its various elements to develop and unfold. Altogether, these features combine to create a captivating musical experience that is both complex and emotionally resonant.</t>
  </si>
  <si>
    <t>This music offers a unique and memorable listening experience with its pitch range of [R1A2N3G4E5] [oc0ta1ve2s3]. The powerful and memorable sound is created by the [[K01E12Y23]3 k4ey5] in this song. With a playtime of [T1M213] seconds, the rapid [te0mp1o2] adds to the overall energy. The inclusion of [I1N2S3T4R5U6M7E8N9T0S1] enhances the musical composition. The meter of the music follows [T1I2M3E4_5S6I7G8N9A0T1U2R3E4] and maintains a moderate [te0mp1o2], while projecting [E1M2O3T4I5O6N7].</t>
  </si>
  <si>
    <t>The music offers a unique and memorable listening experience with its pitch range of [R1A2N3G4E5] [oc0ta1ve2s3]. Composed in the [[K01E12Y23]3 k4ey5], the song plays for [T1M213] seconds and has a comfortably moderate rhythm. Notably absent in this song are [I1N2S3T4R5U6M7E8N9T0S1]. The music features a [T1I2M3E4_5S6I7G8N9A0T1U2R3E4] meter and a moderate [te0mp1o2]. Overall, the music has a [E1M2O3T4I5O6N7] feeling that adds to its distinctive character.</t>
  </si>
  <si>
    <t>['K1_1', 'TM1_1', 'R3_0', 'TS1_o', 'I1_0', 'EM1_1', 'B1_1']</t>
  </si>
  <si>
    <t>This music is composed in the [[K01E12Y23]3 k4ey5] and plays for [T1M213] seconds, with a very meditative beat. The [ti0me1 s2ig3na4tu5re6] used in this song is not ordinary, and [I1N2S3T4R5U6M7E8N9T0S1] are notably absent. The music is defined by [E1M2O3T4I5O6N7] as it progresses through [[N01U12M23_34B45A56R67S78]8 b9ar0s1].</t>
  </si>
  <si>
    <t>['P4_1', 'K1_1', 'TM1_1', 'R3_2', 'I1_1', 'TS1_1', 'S4_0', 'B1_1']</t>
  </si>
  <si>
    <t>This music is a unique and dynamic listening experience, with a pitch range spanning [R1A2N3G4E5] [oc0ta1ve2s3]. It conveys a resonant sound through its use of [[K01E12Y23]3 k4ey5]. The song has a running time of [T1M213] seconds and a rhythm that is just right, not too fast or too slow. The addition of [I1N2S3T4R5U6M7E8N9T0S1] to the composition adds to the overall musicality. The [ti0me1 s2ig3na4tu5re6] of the music is [T1I2M3E4_5S6I7G8N9A0T1U2R3E4], and it does not follow the typical patterns of the [G1E2N3R4E5] genre. The song is [[N01U12M23_34B45A56R67S78]8 b9ar0s1] long, making it a distinctive and memorable musical journey.</t>
  </si>
  <si>
    <t>The musical piece that I am describing is a fascinating creation that encompasses various elements to create a unique listening experience. It showcases a pitch range within [R1A2N3G4E5] [oc0ta1ve2s3] and uses the [[K01E12Y23]3 k4ey5] to create a distinct atmosphere. The length of the song is [T1M213] seconds, and the rhythm is very dynamic, keeping the listener engaged throughout. Surprisingly, you won't find any [I1N2S3T4R5U6M7E8N9T0S1] in this song, which adds to its distinctiveness. The music features a [T1I2M3E4_5S6I7G8N9A0T1U2R3E4] meter, and the [te0mp1o2] is fast, making it a thrilling experience. Overall, the music projects [E1M2O3T4I5O6N7], which is sure to leave a lasting impression on the listener.</t>
  </si>
  <si>
    <t>The [T1M213]-second song has a [E1M2O3T4I5O6N7] feeling and is played in [T1I2M3E4_5S6I7G8N9A0T1U2R3E4] meter. The music evokes a distinct emotion that can be felt throughout the duration of the piece. The rhythmic structure of the meter provides a consistent beat that enhances the emotional impact of the music. Together, the length, feeling, and meter of the song create a unique listening experience for the audience.</t>
  </si>
  <si>
    <t>['P4_1', 'TM1_1', 'TS1_1', 'I1_0', 'EM1_1']</t>
  </si>
  <si>
    <t>The [T1M213]-second-long song with a limited pitch range of [R1A2N3G4E5] [oc0ta1ve2s3] allows for a greater emphasis on the nuances of tone and phrasing, while adhering to the [[T01I12M23E34_45S56I67G78N89A90T01U12R23E34]4 t5im6e 7si8gn9at0ur1e2] and being devoid of [I1N2S3T4R5U6M7E8N9T0S1]. Despite its simplicity, the music is imbued with a powerful sense of [E1M2O3T4I5O6N7], conveying its message through the subtleties of the melody.</t>
  </si>
  <si>
    <t>['P4_1', 'TM1_1', 'R3_2', 'I1_0']</t>
  </si>
  <si>
    <t>In this musical piece, the use of a specific pitch range of [R1A2N3G4E5] [oc0ta1ve2s3] creates a cohesive and unified sound that persists throughout the entire duration of the song, which plays for [T1M213] seconds at a moderate [te0mp1o2]. Interestingly, the arrangement of this song purposefully excludes the use of [I1N2S3T4R5U6M7E8N9T0S1], resulting in a unique and distinctive sound that sets it apart from other musical compositions.</t>
  </si>
  <si>
    <t>['K1_1', 'B1_1', 'TM1_1', 'I1_1']</t>
  </si>
  <si>
    <t>The use of [[K01E12Y23]3 k4ey5] in this music creates a distinct atmosphere, while the song consists of [[N01U12M23_34B45A56R67S78]8 b9ar0s1] and has a duration of [T1M213] seconds. [I1N2S3T4R5U6M7E8N9T0S1] should be included in the music to enhance its overall sound and impact.</t>
  </si>
  <si>
    <t>['T1_0', 'K1_1', 'B1_1', 'I1_0']</t>
  </si>
  <si>
    <t>This fast-paced song is characterized by a special emotional quality that is derived from the use of the [[K01E12Y23]3 k4ey5]. It comprises [[N01U12M23_34B45A56R67S78]8 b9ar0s1] and has intentionally excluded certain instruments to create a unique sound.</t>
  </si>
  <si>
    <t>This song has a unique [ti0me1 s2ig3na4tu5re6] and its duration is [T1M213] seconds.</t>
  </si>
  <si>
    <t>['R3_2', 'TS1_o']</t>
  </si>
  <si>
    <t>This song has a steady and moderate rhythm, but it does not conform to a common [ti0me1 s2ig3na4tu5re6]. Typically, songs are composed in [ti0me1 s2ig3na4tu5re6]s such as 4/4, 3/4, or 6/8, but this particular song may deviate from these standards. Despite not adhering to a conventional [ti0me1 s2ig3na4tu5re6], the song maintains a consistent and controlled pace that is neither too fast nor too slow. This unique rhythm adds to the song's individuality and can make it stand out from other compositions that rely on more traditional [ti0me1 s2ig3na4tu5re6]s.</t>
  </si>
  <si>
    <t>['T1_1', 'B1_1', 'R3_2', 'I1_0']</t>
  </si>
  <si>
    <t>The music in this song is played at a leisurely pace and spans approximately [[N01U12M23_34B45A56R67S78]8 b9ar0s1]. The [te0mp1o2] of the song is just right and [I1N2S3T4R5U6M7E8N9T0S1] are not featured in it.</t>
  </si>
  <si>
    <t>['TS1_1', 'T1_1', 'R3_0', 'I1_0']</t>
  </si>
  <si>
    <t>This music has a [ti0me1 s2ig3na4tu5re6 o7f 8[T91I02M13E24_35S46I57G68N79A80T91U02R13E24]3], but despite its regularity, it comes across as sluggish due to its slow [te0mp1o2] and smooth, soft quality. Interestingly, the deliberate exclusion of [I1N2S3T4R5U6M7E8N9T0S1] adds to the overall effect, giving the piece a distinct character and creating a unique listening experience. Despite its lack of energy and dynamism, the deliberate choices made in this composition demonstrate a thoughtful and intentional approach to music-making.</t>
  </si>
  <si>
    <t>['P4_1', 'K1_1', 'R3_0', 'TS1_o', 'T1_1', 'EM1_1', 'B1_1']</t>
  </si>
  <si>
    <t>This music offers a unique and memorable listening experience with its pitch range of [R1A2N3G4E5] [oc0ta1ve2s3]. The [[K01E12Y23]3 k4ey5] adds a unique flavor to the music, and the beat is very tranquilizing. The [ti0me1 s2ig3na4tu5re6] of the song is unconventional, with [T1I2M3E4_5S6I7G8N9A0T1U2R3E4]. Its slow rhythm and duration of [[N01U12M23_34B45A56R67S78]8 b9ar0s1] create a relaxed atmosphere, while the music conveys [E1M2O3T4I5O6N7] to the listener. Overall, this song is a perfect blend of unconventional elements that come together to create a soothing and emotional musical experience.</t>
  </si>
  <si>
    <t>['TS1_o', 'TM1_1', 'I1_0']</t>
  </si>
  <si>
    <t>This song's [ti0me1 s2ig3na4tu5re6] is not conventional, and it has deliberately excluded certain instruments. The track runs for [T1M213] seconds, showcasing a unique rhythm and musical style that deviates from the norm. The absence of these instruments adds a distinct quality to the song, contributing to its overall originality and creative expression. Despite not adhering to traditional [ti0me1 s2ig3na4tu5re6]s, this track manages to captivate listeners with its unconventional approach to music-making.</t>
  </si>
  <si>
    <t>['TS1_o', 'EM1_1', 'TM1_1', 'I1_0']</t>
  </si>
  <si>
    <t>The [ti0me1 s2ig3na4tu5re6] of this song is not regular, but despite this unconventional approach, the music still manages to project a strong sense of emotion. The track runs for [T1M213] seconds, giving listeners plenty of time to immerse themselves in the unique soundscape. Interestingly, the song has opted not to incorporate certain instruments, which only adds to its distinctiveness and creativity.</t>
  </si>
  <si>
    <t>['TM1_1', 'P4_1', 'B1_1', 'R3_0']</t>
  </si>
  <si>
    <t>This song has a duration of [T1M213] seconds and its pitch range is within [R1A2N3G4E5] [oc0ta1ve2s3]. The music consists of [[N01U12M23_34B45A56R67S78]8 b9ar0s1], with a very mellow rhythm.</t>
  </si>
  <si>
    <t>['P4_1', 'B1_1', 'R3_2']</t>
  </si>
  <si>
    <t>The musical piece being referred to showcases a pitch range within [R1A2N3G4E5] [oc0ta1ve2s3] and has a duration of [[N01U12M23_34B45A56R67S78]8 b9ar0s1]. Additionally, the rhythm of this song is neither too fast nor too slow, providing a balanced [te0mp1o2] that complements the pitch range and overall composition of the piece.</t>
  </si>
  <si>
    <t>['T1_0', 'TM1_1', 'I1_0']</t>
  </si>
  <si>
    <t>This track is [T1M213] seconds in length and moves quickly. Despite its speed, you won't hear any [I1N2S3T4R5U6M7E8N9T0S1] in this song.</t>
  </si>
  <si>
    <t>This song has a duration of [T1M213] seconds and features a rhythm that is neither too fast nor too slow. Additionally, its [ti0me1 s2ig3na4tu5re6] is not commonly used, adding a unique quality to the piece.</t>
  </si>
  <si>
    <t>This music is composed in the [[K01E12Y23]3 k4ey5] and has a moderate beat. Its pitch range is within [R1A2N3G4E5] [oc0ta1ve2s3] and the track is [T1M213] seconds long. [I1N2S3T4R5U6M7E8N9T0S1] should be included in the music, which has a [ti0me1 s2ig3na4tu5re6 o7f 8[T91I02M13E24_35S46I57G68N79A80T91U02R13E24]3]. Although the music is low-[te0mp1o2], it is filled with [E1M2O3T4I5O6N7].</t>
  </si>
  <si>
    <t>This music offers a diverse and dynamic listening experience, enriched by [I1N2S3T4R5U6M7E8N9T0S1], with a pitch range spanning [R1A2N3G4E5] [oc0ta1ve2s3].</t>
  </si>
  <si>
    <t>The powerful rhythm in this music, which is given its sound through instruments, radiates intense emotion. The combination of the instruments and the rhythm creates a powerful and captivating experience that deeply resonates with the listener. Whether it's the beat of the drums, the strumming of a guitar, or the melody of a piano, the music transports the listener to a different emotional state, evoking a range of feelings and emotions that can be both exhilarating and cathartic. The music becomes more than just a collection of sounds and becomes a powerful medium for expression and connection.</t>
  </si>
  <si>
    <t>['K1_1', 'TM1_1', 'TS1_o', 'T1_1', 'S4_1']</t>
  </si>
  <si>
    <t>This music's use of [[K01E12Y23]3 k4ey5] creates a distinct atmosphere with a duration of [T1M213] seconds. Additionally, its [ti0me1 s2ig3na4tu5re6] deviates from the norm [T1I2M3E4_5S6I7G8N9A0T1U2R3E4], while maintaining a slow [te0mp1o2]. Overall, the song is a classic representation of [G1E2N3R4E5] music.</t>
  </si>
  <si>
    <t>['TM1_1', 'R3_2', 'I1_1', 'T1_2', 'S4_0']</t>
  </si>
  <si>
    <t>The length of the track is [T1M213] seconds and the song moves at a moderate speed. The beat is also moderate and easy to follow, while the music is enriched by [I1N2S3T4R5U6M7E8N9T0S1]. However, the song does not conform to the usual standards of [G1E2N3R4E5] genre.</t>
  </si>
  <si>
    <t>['K1_1', 'T1_0', 'R3_1', 'S4_1']</t>
  </si>
  <si>
    <t>This music is composed in the [[K01E12Y23]3 k4ey5] and moves at a rapid rate with a very fast-paced [te0mp1o2]. The song's style is reflective of [G1E2N3R4E5] musical traditions.</t>
  </si>
  <si>
    <t>['TS1_1', 'K1_1', 'S4_0', 'I1_1']</t>
  </si>
  <si>
    <t>The meter of the music is characterized by its [T1I2M3E4_5S6I7G8N9A0T1U2R3E4]. The captivating and memorable experience of this music is achieved by the choice of [[K01E12Y23]3 k4ey5]. Despite belonging to the [G1E2N3R4E5] style, the song stands out from the norm due to its unique sound. The use of [I1N2S3T4R5U6M7E8N9T0S1] plays a vital role in creating the music's overall atmosphere and feel.</t>
  </si>
  <si>
    <t>The compact pitch range of [R1A2N3G4E5] [oc0ta1ve2s3] can have a significant impact on the overall musical performance, making it more focused and impactful. By limiting the range of notes that can be played or sung, the musician is forced to be more intentional in their choices and can create a more cohesive and expressive musical experience. This approach is particularly effective in genres such as jazz or blues, where the use of a limited range can be used to create tension and release, and draw attention to the subtle nuances of the performer's phrasing and expression. Overall, the use of a compact pitch range can be a powerful tool for any musician looking to create a memorable and engaging performance.</t>
  </si>
  <si>
    <t>With a pitch range spanning [R1A2N3G4E5] [oc0ta1ve2s3], this music offers a diverse and dynamic listening experience. Its choice of [[K01E12Y23]3 k4ey5] results in a captivating and memorable experience, accompanied by a moderate beat and a duration of [T1M213] seconds. Various [I1N2S3T4R5U6M7E8N9T0S1] are utilized in the musical performance, while the [ti0me1 s2ig3na4tu5re6] of the music is [T1I2M3E4_5S6I7G8N9A0T1U2R3E4]. This high-speed composition effectively conveys [E1M2O3T4I5O6N7].</t>
  </si>
  <si>
    <t>['P4_1', 'K1_1', 'TM1_1', 'R3_2', 'I1_0', 'TS1_1', 'T1_0', 'S4_1']</t>
  </si>
  <si>
    <t>The musical piece employs a specific pitch range of [R1A2N3G4E5] [oc0ta1ve2s3], which creates a cohesive and unified sound. Additionally, the use of [[K01E12Y23]3 k4ey5] enriches the sonic palette and adds dynamics to the music. The song has a duration of [T1M213] seconds and features a comfortably moderate rhythm. Interestingly, the absence of [I1N2S3T4R5U6M7E8N9T0S1] creates a unique sonic texture. The meter of the music is [T1I2M3E4_5S6I7G8N9A0T1U2R3E4], and it is played quickly. The song's style is firmly rooted in the traditions of [G1E2N3R4E5] music, resulting in a captivating and well-crafted piece.</t>
  </si>
  <si>
    <t>The pitch range of [R1A2N3G4E5] [oc0ta1ve2s3] adds a distinctive character to the music, emphasizing its emotional depth, while the [[K01E12Y23]3 k4ey5] adds a unique flavor. The song, [T1M213] seconds in length, has a very upbeat [te0mp1o2], and [I1N2S3T4R5U6M7E8N9T0S1] are not a part of the instrumentation. With a [ti0me1 s2ig3na4tu5re6 o7f 8[T91I02M13E24_35S46I57G68N79A80T91U02R13E24]3], this sluggish music expresses [E1M2O3T4I5O6N7].</t>
  </si>
  <si>
    <t>['K1_1', 'P4_1', 'T1_0', 'S4_0']</t>
  </si>
  <si>
    <t>With its use of the [[K01E12Y23]3 k4ey5], this music conveys a unique and resonant sound. The music's pitch range is limited to [R1A2N3G4E5] [oc0ta1ve2s3], which allows for a greater emphasis on the nuances of tone and phrasing. Despite having a quick beat, the song does not possess the defining characteristics of the [G1E2N3R4E5] style.</t>
  </si>
  <si>
    <t>['K1_1', 'S4_1', 'TS1_o']</t>
  </si>
  <si>
    <t>The music in question is a quintessential example of the [G1E2N3R4E5] genre. Its choice of [[K01E12Y23]3 k4ey5] creates a captivating and memorable experience for the listener. However, what sets this music apart from others in the genre is the [ti0me1 s2ig3na4tu5re6] chosen for the song, which is not a common one: [T1I2M3E4_5S6I7G8N9A0T1U2R3E4]. Together, these musical elements create a unique and unforgettable piece that showcases the creativity and skill of the composer.</t>
  </si>
  <si>
    <t>['K1_1', 'R3_2', 'TS1_1', 'T1_1', 'S4_1']</t>
  </si>
  <si>
    <t>The use of the [[K01E12Y23]3 k4ey5] in this music creates a distinct atmosphere, while the [te0mp1o2] of the song is slow and not too fast or too slow. Additionally, the music follows a [T1I2M3E4_5S6I7G8N9A0T1U2R3E4] meter, making it a prime example of the [G1E2N3R4E5] style. Overall, the combination of these elements results in a unique and captivating musical experience.</t>
  </si>
  <si>
    <t>This music's pitch range of [R1A2N3G4E5] [oc0ta1ve2s3] offers a unique and memorable listening experience, while the [[K01E12Y23]3 k4ey5] gives it a special emotional quality. With a duration of [T1M213] seconds, the song's moderate and consistent rhythm sets the foundation for its composition. The addition of [I1N2S3T4R5U6M7E8N9T0S1] further enhances the musical arrangement. Notably, this song features a [ti0me1 s2ig3na4tu5re6] that is not commonly found, adding to its distinctiveness. With a slow rhythm, the music is steeped in the traditions of [G1E2N3R4E5] style, creating a rich and immersive experience.</t>
  </si>
  <si>
    <t>['R3_1', 'TS1_o', 'I1_1', 'T1_1', 'S4_0']</t>
  </si>
  <si>
    <t>The rhythm in this song is very dynamic, and the song's [ti0me1 s2ig3na4tu5re6] is out of the norm. [T1I2M3E4_5S6I7G8N9A0T1U2R3E4] [I1N2S3T4R5U6M7E8N9T0S1] should be included in the music, which is played at a leisurely pace. Despite its leisurely pace, the song's sound is not heavily influenced by the conventions of [G1E2N3R4E5] genre, resulting in a unique and refreshing listening experience.</t>
  </si>
  <si>
    <t>['S4_1', 'TM1_1', 'R3_2', 'TS1_1']</t>
  </si>
  <si>
    <t>This song is a true representation of the [G1E2N3R4E5] genre, with a track that lasts for [T1M213] seconds. It features a steady and moderate rhythm, accompanied by a [ti0me1 s2ig3na4tu5re6 o7f 8[T91I02M13E24_35S46I57G68N79A80T91U02R13E24]3].</t>
  </si>
  <si>
    <t>The pitch range of [R1A2N3G4E5] [oc0ta1ve2s3] in combination with the use of [I1N2S3T4R5U6M7E8N9T0S1] adds a distinctive character to the music, emphasizing its emotional depth. The inclusion of these instruments is vital to the overall sound and feel of the music, as they play a significant role in shaping the tone and atmosphere of the piece. Together, the pitch range and instruments create a unique sonic landscape that enhances the emotional impact of the music, making it a vital component of the composition.</t>
  </si>
  <si>
    <t>['P4_1', 'K1_1', 'TM1_1', 'R3_1', 'I1_1', 'TS1_o', 'T1_1', 'S4_1']</t>
  </si>
  <si>
    <t>The music's limited pitch range of [R1A2N3G4E5] [oc0ta1ve2s3] allows for a greater emphasis on the nuances of tone and phrasing, while the [[K01E12Y23]3 k4ey5] gives this music a special emotional quality. With a running time of [T1M213] seconds, this song captivates with its highly intense rhythm. [I1N2S3T4R5U6M7E8N9T0S1] are utilized in the musical performance, complementing the unique [ti0me1 s2ig3na4tu5re6 o7f 8[T91I02M13E24_35S46I57G68N79A80T91U02R13E24]3]. Played at a leisurely pace, this music falls squarely within the [G1E2N3R4E5] genre, creating a captivating and immersive musical experience.</t>
  </si>
  <si>
    <t>The musical piece showcases a pitch range within [R1A2N3G4E5] [oc0ta1ve2s3] and uses the [[K01E12Y23]3 k4ey5] to create a distinct atmosphere. With a duration of [T1M213] seconds, the song maintains a moderate beat that is neither too fast nor too slow. It stands out for its absence of [I1N2S3T4R5U6M7E8N9T0S1], while adhering to the [T1I2M3E4_5S6I7G8N9A0T1U2R3E4] meter. Played at a slow [te0mp1o2], the music is filled with [E1M2O3T4I5O6N7].</t>
  </si>
  <si>
    <t xml:space="preserve">
In this song, instruments are not a part of the instrumentation.</t>
  </si>
  <si>
    <t>The musical piece employs a specific pitch range spanning [R1A2N3G4E5] [oc0ta1ve2s3] to create a cohesive and unified sound. The use of the [[K01E12Y23]3 k4ey5] further adds to the richness and dynamic sonic palette of the music. Additionally, the rhythm in the song is gentle and easy, completing the overall harmonious and relaxing mood of the piece.</t>
  </si>
  <si>
    <t>The music has a pitch range that falls within [R1A2N3G4E5] [oc0ta1ve2s3] and it follows a [T1I2M3E4_5S6I7G8N9A0T1U2R3E4] meter.</t>
  </si>
  <si>
    <t>['B1_1', 'R3_0', 'I1_0']</t>
  </si>
  <si>
    <t>The song, which progresses over [[N01U12M23_34B45A56R67S78]8 b9ar0s1], has a very peaceful beat. Interestingly, the composition of this song does not involve the use of any instruments. Despite the lack of instruments, the song manages to create a serene atmosphere through its simple yet effective composition.</t>
  </si>
  <si>
    <t>The music's use of [[K01E12Y23]3 k4ey5] creates a rich and dynamic sonic palette that expresses [E1M2O3T4I5O6N7]. The music is brought to life through the use of [I1N2S3T4R5U6M7E8N9T0S1], which add depth and texture to the composition. Together, these elements work in harmony to create a powerful and evocative musical experience that resonates with the listener on a deep and emotional level. Whether it's the soaring melodies, the intricate harmonies, or the driving rhythms, this music has the ability to transport the listener to another world, one where they can lose themselves in the beauty and complexity of the sound.</t>
  </si>
  <si>
    <t>The compact pitch range of [R1A2N3G4E5] [oc0ta1ve2s3] results in a focused and impactful musical performance composed in the [[K01E12Y23]3 k4ey5]. Lasting [T1M213] seconds, this song's rhythm is highly vigorous, with [I1N2S3T4R5U6M7E8N9T0S1] playing an important role. Featuring an unconventional [ti0me1 s2ig3na4tu5re6 o7f 8[T91I02M13E24_35S46I57G68N79A80T91U02R13E24]3], the music is played at a slow [te0mp1o2], breaking away from the typical patterns of the [G1E2N3R4E5] genre.</t>
  </si>
  <si>
    <t>The [R1A2N3G4E5]-[oc0ta1ve2] pitch range used in this [K1E2Y3]-[ke0y1] music creates a focused and impactful performance that's [T1M213] seconds long. Despite its laid-back [te0mp1o2], the instrumentation doesn't include [I1N2S3T4R5U6M7E8N9T0S1], and the [ti0me1 s2ig3na4tu5re6] [T1I2M3E4_5S6I7G8N9A0T1U2R3E4] is out of the norm. This sluggish music is imbued with [E1M2O3T4I5O6N7], contributing to its unique and resonant sound.</t>
  </si>
  <si>
    <t>The musical piece is [T1M213]-second-long and showcases a pitch range within [R1A2N3G4E5] [oc0ta1ve2s3]. The use of [[K01E12Y23]3 k4ey5] adds a unique flavor to the music, which is imbued with [E1M2O3T4I5O6N7]. The beat of the song is moderate, and the pace is also moderate. The composer has deliberately excluded [I1N2S3T4R5U6M7E8N9T0S1] from the composition, and the song does not conform to a common [ti0me1 s2ig3na4tu5re6] [T1I2M3E4_5S6I7G8N9A0T1U2R3E4]. Overall, this musical piece creates a distinct sound that is both emotionally engaging and technically complex.</t>
  </si>
  <si>
    <t>['EM1_1', 'R3_2', 'TS1_1']</t>
  </si>
  <si>
    <t>The music in question is characterized by a distinct emotion. Additionally, this particular song features a calm and moderate rhythm that complements the overall emotional tone. The [ti0me1 s2ig3na4tu5re6] of the piece is [T1I2M3E4_5S6I7G8N9A0T1U2R3E4], further contributing to the overall mood of the music.</t>
  </si>
  <si>
    <t>['P4_1', 'S4_1', 'R3_1', 'I1_1']</t>
  </si>
  <si>
    <t>This song has a pitch range within [R1A2N3G4E5] [oc0ta1ve2s3] and reflects [G1E2N3R4E5] musical traditions. Its [te0mp1o2] is highly intense, and the music should prominently feature [I1N2S3T4R5U6M7E8N9T0S1].</t>
  </si>
  <si>
    <t>This music offers a unique and memorable listening experience with its pitch range of [R1A2N3G4E5] [oc0ta1ve2s3]. Its use of [[K01E12Y23]3 k4ey5] creates a rich and dynamic sonic palette. The song plays for [T1M213] seconds and has a moderate beat. Notably absent in this song are [I1N2S3T4R5U6M7E8N9T0S1]. Additionally, it employs an uncommon [ti0me1 s2ig3na4tu5re6 o7f 8[T91I02M13E24_35S46I57G68N79A80T91U02R13E24]3]. Played at a medium pace, the music evokes a [E1M2O3T4I5O6N7] feeling.</t>
  </si>
  <si>
    <t>['I4_0', 'P4_1', 'B1_1', 'R3_0']</t>
  </si>
  <si>
    <t>The melody track for this song is intentionally free of any instruments. Instead, the pitch range of [R1A2N3G4E5] [oc0ta1ve2s3] is used to create a distinctive character that emphasizes the emotional depth of the music. The song consists of [[N01U12M23_34B45A56R67S78]8 b9ar0s1] in total, and the beat is very calming and soothing. Together, these elements create a unique and emotionally rich musical experience that is sure to captivate listeners.</t>
  </si>
  <si>
    <t>The music's limited pitch range of [R1A2N3G4E5] [oc0ta1ve2s3] allows for a greater emphasis on the nuances of tone and phrasing, while the [[K01E12Y23]3 k4ey5] adds a unique flavor to this music. With a running time of [T1M213] seconds and a moderate [te0mp1o2], this song's arrangement intentionally omits the use of [I1N2S3T4R5U6M7E8N9T0S1], highlighting a distinct approach. With a [ti0me1 s2ig3na4tu5re6 o7f 8[T91I02M13E24_35S46I57G68N79A80T91U02R13E24]3], the song is performed at a leisurely pace, embodying the conventions of [G1E2N3R4E5] style and immersing the listener in its captivating sound.</t>
  </si>
  <si>
    <t>['P4_1', 'K1_1', 'R3_1', 'TS1_o', 'I1_0', 'T1_2', 'B1_1']</t>
  </si>
  <si>
    <t>The use of a specific pitch range of [R1A2N3G4E5] [oc0ta1ve2s3] creates a cohesive and unified sound throughout the musical piece, while the music's use of [[K01E12Y23]3 k4ey5] creates a rich and dynamic sonic palette. The rhythm in this song is really lively, and the [ti0me1 s2ig3na4tu5re6] of this song is not regular [T1I2M3E4_5S6I7G8N9A0T1U2R3E4]. Furthermore, this song's arrangement has omitted the use of [I1N2S3T4R5U6M7E8N9T0S1], resulting in a unique texture. The song is performed at a moderate speed and its length is determined by [[N01U12M23_34B45A56R67S78]8 b9ar0s1].</t>
  </si>
  <si>
    <t>['P4_1', 'K1_1', 'TM1_1', 'TS1_o', 'T1_2', 'EM1_1', 'B1_1']</t>
  </si>
  <si>
    <t>The music being discussed here offers a unique and memorable listening experience with its pitch range of [R1A2N3G4E5] [oc0ta1ve2s3]. The use of [[K01E12Y23]3 k4ey5] gives the music a special emotional quality that is further enhanced by its moderate [te0mp1o2]. The song has a duration of [T1M213] seconds and is composed of [[N01U12M23_34B45A56R67S78]8 b9ar0s1]. Although the [ti0me1 s2ig3na4tu5re6] featured in this song is not conventional, it does not detract from the overall emotional impact conveyed by the music. Speaking of which, the music conveys [E1M2O3T4I5O6N7] to the listener, making it a truly engaging piece of art.</t>
  </si>
  <si>
    <t>['B1_1', 'R3_1']</t>
  </si>
  <si>
    <t>The song structure of this electrifying piece is made up of [[N01U12M23_34B45A56R67S78]8 b9ar0s1]. From start to finish, the rhythm is truly captivating and engaging, making it impossible not to feel the beat. Whether you're listening to the song or dancing along, the carefully crafted structure and dynamic rhythm come together to create a truly unforgettable musical experience.</t>
  </si>
  <si>
    <t>['I4_0', 'T1_2', 'B1_1', 'I1_1']</t>
  </si>
  <si>
    <t>The melody track for this song is crafted without the use of a specific instrument. The song's pace is set at a moderate [te0mp1o2], and you can count [[N01U12M23_34B45A56R67S78]8 b9ar0s1] in it. However, the music comes to life through the use of various instruments. These instruments work together to create a vibrant and dynamic sound that complements the melody and enhances the overall listening experience.</t>
  </si>
  <si>
    <t xml:space="preserve">
The use of [[K01E12Y23]3 k4ey5] in this music creates a rich and dynamic sonic palette.</t>
  </si>
  <si>
    <t>['T1_0', 'P4_1', 'K1_1', 'TM1_1']</t>
  </si>
  <si>
    <t>This song has a rapid [te0mp1o2] and features a limited pitch range of [R1A2N3G4E5] [oc0ta1ve2s3], which allows for a greater emphasis on the nuances of tone and phrasing. Additionally, the use of [[K01E12Y23]3 k4ey5] creates a rich and dynamic sonic palette. The song has a runtime of [T1M213] seconds, offering a brief yet intense listening experience that showcases the skillful musicianship of its performers.</t>
  </si>
  <si>
    <t>The [ti0me1 s2ig3na4tu5re6 o7f 8[T91I02M13E24_35S46I57G68N79A80T91U02R13E24]3] is used in the music. This [ti0me1 s2ig3na4tu5re6] indicates the number of beats in each measure and the value of each beat. It helps to establish the rhythm and structure of the music, providing a framework for the musicians to follow. The [ti0me1 s2ig3na4tu5re6] is an essential component of music notation, and it allows performers to coordinate their playing and create a cohesive and harmonious sound. Whether it's a simple or complex [ti0me1 s2ig3na4tu5re6], understanding and following it is crucial for musicians to deliver a great performance and make the music come alive.</t>
  </si>
  <si>
    <t>['P4_1', 'T1_2', 'S4_1', 'TS1_1']</t>
  </si>
  <si>
    <t>This [G1E2N3R4E5]-style song offers a unique and memorable listening experience with its pitch range of [R1A2N3G4E5] [oc0ta1ve2s3]. Moving at a moderate pace and following a [T1I2M3E4_5S6I7G8N9A0T1U2R3E4] meter, the music embodies the signature characteristics of the genre.</t>
  </si>
  <si>
    <t>['P4_1', 'R3_0', 'S4_0']</t>
  </si>
  <si>
    <t>The music in this song has a limited pitch range of [R1A2N3G4E5] [oc0ta1ve2s3], which allows for a greater emphasis on the nuances of tone and phrasing. Additionally, the rhythm is very gentle and relaxing, contributing to the overall calming nature of the piece. Interestingly, the sound of the song is not heavily influenced by the conventions of any particular genre, giving it a unique and distinctive character.</t>
  </si>
  <si>
    <t>The music's limited pitch range of [R1A2N3G4E5] [oc0ta1ve2s3] allows for a greater emphasis on the nuances of tone and phrasing, while the [[K01E12Y23]3 k4ey5] provides a powerful and memorable sound. The song, which is [T1M213] seconds long, features a lulling beat and no [I1N2S3T4R5U6M7E8N9T0S1]. It has a [ti0me1 s2ig3na4tu5re6 o7f 8[T91I02M13E24_35S46I57G68N79A80T91U02R13E24]3] and is played at a fast [te0mp1o2], conveying a sense of [E1M2O3T4I5O6N7]. Overall, the music's focus on tone and phrasing, combined with its distinctive [ke0y1] and lack of instruments, creates a powerful emotional impact that is heightened by the [te0mp1o2] and [ti0me1 s2ig3na4tu5re6].</t>
  </si>
  <si>
    <t>The [ti0me1 s2ig3na4tu5re6] chosen for this song is not common, while the [te0mp1o2] falls within the middle range. As for the instrumentation, [I1N2S3T4R5U6M7E8N9T0S1] are not included in this piece.</t>
  </si>
  <si>
    <t>This song's use of the [[K01E12Y23]3 k4ey5] creates a distinct atmosphere that sets it apart from the typical [G1E2N3R4E5] sound.</t>
  </si>
  <si>
    <t>['P4_1', 'T1_1', 'R3_2']</t>
  </si>
  <si>
    <t>The music in question has a limited pitch range of [R1A2N3G4E5] [oc0ta1ve2s3], which allows for a greater emphasis on the nuances of tone and phrasing. The [te0mp1o2] of the music is moderate, but it moves at a slow rate, giving listeners the opportunity to fully appreciate and savor each note and musical element. Overall, this song offers a unique listening experience that is characterized by its attention to detail and deliberate pacing.</t>
  </si>
  <si>
    <t>The music's limited pitch range of [R1A2N3G4E5] [oc0ta1ve2s3] allows for a greater emphasis on the nuances of tone and phrasing, which results in a style similar to that of [A1R2T3I4S5T6]. This song is [T1M213] seconds long, providing enough time to showcase the intricate details of the melody within the constrained range. Overall, the limited pitch range of the music enhances the focus on the subtleties of expression, evoking a style reminiscent of [A1R2T3I4S5T6].</t>
  </si>
  <si>
    <t>This music offers a unique and memorable listening experience with its pitch range of [R1A2N3G4E5] [oc0ta1ve2s3]. The use of [[K01E12Y23]3 k4ey5] gives the music a special emotional quality that enhances the overall impact. With a runtime of [T1M213] seconds and a moderate speed, the rhythm of the song is well-balanced, neither too fast nor too slow. The musical performance employs [I1N2S3T4R5U6M7E8N9T0S1], and the [ti0me1 s2ig3na4tu5re6] of the music is [T1I2M3E4_5S6I7G8N9A0T1U2R3E4]. The song's [E1M2O3T4I5O6N7] nature is further accentuated by its length, which spans around [[N01U12M23_34B45A56R67S78]8 b9ar0s1]. Overall, this music is a well-crafted piece that showcases a harmonious blend of various musical elements.</t>
  </si>
  <si>
    <t>['TS1_o', 'I4_0', 'T1_2', 'I1_0']</t>
  </si>
  <si>
    <t>The [ti0me1 s2ig3na4tu5re6] of this song is not conventional, and the melody track doesn't incorporate the use of [I1N2S3T4R5U6M7E8N9T0]. Despite being of moderate speed, this song doesn't feature [I1N2S3T4R5U6M7E8N9T0S1].</t>
  </si>
  <si>
    <t>['K1_1', 'EM1_1', 'R3_2']</t>
  </si>
  <si>
    <t>The choice of [[K01E12Y23]3 k4ey5] in this music creates a captivating and memorable experience for the listener. The music itself projects a strong sense of [E1M2O3T4I5O6N7], which adds to its appeal. Additionally, the [te0mp1o2] of the song is just right, further enhancing its overall effect. Combined, these elements come together to create a truly exceptional piece of music that is both enjoyable and emotionally resonant.</t>
  </si>
  <si>
    <t>This song in [[K01E12Y23]3 k4ey5] is rooted in the conventions of [G1E2N3R4E5] music and features a compact pitch range of [R1A2N3G4E5] [oc0ta1ve2s3], resulting in a focused and impactful musical performance. With a runtime of [T1M213] seconds and a slow [te0mp1o2], the song's meter is [T1I2M3E4_5S6I7G8N9A0T1U2R3E4]. Interestingly, this song opts not to incorporate [I1N2S3T4R5U6M7E8N9T0S1], adding a unique flavor to the music.</t>
  </si>
  <si>
    <t>['S2_1', 'R3_2', 'I1_0']</t>
  </si>
  <si>
    <t>The music in this song is influenced by [A1R2T3I4S5T6] and features a [te0mp1o2] that is just right. However, you won't hear any [I1N2S3T4R5U6M7E8N9T0S1] in it.</t>
  </si>
  <si>
    <t>['P4_1', 'K1_1', 'TM1_1', 'R3_0', 'TS1_o', 'T1_2', 'S4_0', 'S2_1']</t>
  </si>
  <si>
    <t>This music's pitch range of [R1A2N3G4E5] [oc0ta1ve2s3] offers a unique and memorable listening experience, while the [[K01E12Y23]3 k4ey5] adds a unique flavor. The song plays for [T1M213] seconds with a tranquil rhythm, accompanied by an unconventional [ti0me1 s2ig3na4tu5re6 o7f 8[T91I02M13E24_35S46I57G68N79A80T91U02R13E24]3]. It is performed at a moderate pace and is not heavily influenced by the conventions of the [G1E2N3R4E5] genre. Overall, the music reflects [A1R2T3I4S5T6]'s distinct style.</t>
  </si>
  <si>
    <t>This song is characterized by a [T1I2M3E4_5S6I7G8N9A0T1U2R3E4] meter and consists of [[N01U12M23_34B45A56R67S78]8 b9ar0s1]. Its length is [T1M213] seconds, making it a concise piece of music with a clearly defined structure. The use of a specific [ti0me1 s2ig3na4tu5re6] and bar count helps to create a sense of rhythm and pacing in the song, contributing to its overall feel and impact. Whether it's a fast-paced, energetic tune or a slower, more contemplative piece, the use of these musical elements can greatly influence the listener's experience.</t>
  </si>
  <si>
    <t>['P4_1', 'R3_2', 'TS1_1', 'I1_0', 'T1_1', 'S4_1']</t>
  </si>
  <si>
    <t>With a pitch range spanning [R1A2N3G4E5] [oc0ta1ve2s3], this music offers a diverse and dynamic listening experience with comfortably moderate rhythm in [T1I2M3E4_5S6I7G8N9A0T1U2R3E4]. Notably absent are [I1N2S3T4R5U6M7E8N9T0S1], creating a slow-paced composition firmly rooted in the traditions of [G1E2N3R4E5] music.</t>
  </si>
  <si>
    <t>['P4_1', 'K1_1', 'TM1_1', 'R3_1', 'TS1_o', 'I1_1', 'S4_0']</t>
  </si>
  <si>
    <t>This music offers a unique and memorable listening experience with its pitch range of [R1A2N3G4E5] [oc0ta1ve2s3] and the rich and dynamic sonic palette created by its use of [[K01E12Y23]3 k4ey5]. With a runtime of [T1M213] seconds, the song captivates listeners with its incredibly powerful rhythm and employs an uncommon [ti0me1 s2ig3na4tu5re6 o7f 8[T91I02M13E24_35S46I57G68N79A80T91U02R13E24]3]. The music is brought to life through the use of [I1N2S3T4R5U6M7E8N9T0S1], while deviating from the classic features of the [G1E2N3R4E5] sound.</t>
  </si>
  <si>
    <t>The song features a moderate pace and a highly dynamic rhythm. The combination of these two elements creates a unique musical experience that can be enjoyed by listeners of various tastes and preferences. The moderate pace allows the song to maintain a steady and consistent flow, while the dynamic rhythm adds excitement and variation to keep the listener engaged throughout the duration of the piece. Overall, the song's combination of a moderate pace and dynamic rhythm showcases the versatility and creativity of the artist behind the music.</t>
  </si>
  <si>
    <t>['P4_1', 'K1_1', 'TM1_1', 'R3_2', 'I1_1', 'TS1_o', 'T1_2', 'S4_0']</t>
  </si>
  <si>
    <t>This music offers a unique and memorable listening experience with its pitch range of [R1A2N3G4E5] [oc0ta1ve2s3]. It conveys a unique and resonant sound through its use of [[K01E12Y23]3 k4ey5]. The track is [T1M213] seconds long and has a [te0mp1o2] that is just right. The musical performance employs [I1N2S3T4R5U6M7E8N9T0S1], while the [ti0me1 s2ig3na4tu5re6] used in this song is unusual [T1I2M3E4_5S6I7G8N9A0T1U2R3E4]. With a moderate [te0mp1o2], this music deviates from the typical [G1E2N3R4E5] style.</t>
  </si>
  <si>
    <t>The music radiates [E1M2O3T4I5O6N7].</t>
  </si>
  <si>
    <t>['S4_0', 'B1_1', 'TM1_1', 'TS1_1']</t>
  </si>
  <si>
    <t>The song is comprised of [[N01U12M23_34B45A56R67S78]8 b9ar0s1] and follows a [T1I2M3E4_5S6I7G8N9A0T1U2R3E4] meter. However, it is not easily recognizable as [G1E2N3R4E5] style. The running time of the song is [T1M213] seconds.</t>
  </si>
  <si>
    <t>['P4_1', 'K1_1', 'TM1_1', 'R3_0', 'I1_1', 'TS1_o', 'T1_0', 'S4_1', 'B1_1']</t>
  </si>
  <si>
    <t>The music being described offers a unique and memorable listening experience, with a pitch range of [R1A2N3G4E5] [oc0ta1ve2s3] and a powerful and memorable sound in the [[K01E12Y23]3 k4ey5]. The song's playtime is [T1M213] seconds, and its [te0mp1o2] is very soft and smooth. The musical performance employs [I1N2S3T4R5U6M7E8N9T0S1] and has a [ti0me1 s2ig3na4tu5re6] that is unique at [T1I2M3E4_5S6I7G8N9A0T1U2R3E4]. With a quick beat and progression through [[N01U12M23_34B45A56R67S78]8 b9ar0s1], the music is evocative of the classic [G1E2N3R4E5] sound, making for a dynamic and engaging listening experience.</t>
  </si>
  <si>
    <t>The [ke0y1] used in this music gives it a special emotional quality that sets it apart. The song's length is [T1M213] seconds, providing enough time for the listener to fully immerse themselves in the piece. To bring out the intended mood, the music should feature [I1N2S3T4R5U6M7E8N9T0S1], which will add depth and richness to the overall sound. By carefully selecting the [ke0y1], length, and instruments, the composer has created a powerful musical experience that will resonate with listeners.</t>
  </si>
  <si>
    <t>['TM1_1', 'R1_1', 'TS1_1', 'I1_1', 'T1_0']</t>
  </si>
  <si>
    <t>This song, with a length of [T1M213] seconds, features music that is easy to dance to and is based on a [[T01I12M23E34_45S56I67G78N89A90T01U12R23E34]4 t5im6e 7si8gn9at0ur1e2]. The incorporation of [I1N2S3T4R5U6M7E8N9T0S1] adds depth to the overall musical composition, while the quick pace at which it is played enhances the energetic atmosphere.</t>
  </si>
  <si>
    <t>The [G1E2N3R4E5] music in this song is characterized by a limited pitch range of [R1A2N3G4E5] [oc0ta1ve2s3], which allows for a greater emphasis on the nuances of tone and phrasing. The use of [I1N2S3T4R5U6M7E8N9T0S1] is vital to the music, while the [[K01E12Y23]3 k4ey5] adds a unique flavor. This song has a running time of [T1M213] seconds and is played at a moderate rate with an easy-going rhythm. The music is in [T1I2M3E4_5S6I7G8N9A0T1U2R3E4]. Overall, this song exemplifies the distinctive features of [G1E2N3R4E5] music, including its specific pitch range, instrumentation, and rhythmic characteristics.</t>
  </si>
  <si>
    <t>This song has a limited pitch range of [R1A2N3G4E5] [oc0ta1ve2s3], which allows for a greater emphasis on the nuances of tone and phrasing. It consists of roughly [[N01U12M23_34B45A56R67S78]8 b9ar0s1] and has a duration of [T1M213] seconds. [I1N2S3T4R5U6M7E8N9T0S1] are not featured in the song.</t>
  </si>
  <si>
    <t>['P4_1', 'EM1_1', 'R3_1', 'I1_1']</t>
  </si>
  <si>
    <t>A compact pitch range of [R1A2N3G4E5] [oc0ta1ve2s3] can produce a focused and impactful musical performance that can evoke [E1M2O3T4I5O6N7] emotions in the listeners. Adding to the emotional impact, the rhythm in this song is incredibly stimulating. To enhance the overall musical experience, it is recommended to include [I1N2S3T4R5U6M7E8N9T0S1] in the composition. By incorporating these elements, the resulting music can be a powerful and moving piece that resonates with the audience.</t>
  </si>
  <si>
    <t>The compact pitch range of [R1A2N3G4E5] [oc0ta1ve2s3] in this song results in a focused and impactful musical performance. The choice of [[K01E12Y23]3 k4ey5] adds to the captivating and memorable experience, which lasts for [T1M213] seconds. The calm and moderate rhythm of the song is not accompanied by [I1N2S3T4R5U6M7E8N9T0S1], and the music is based on a [[T01I12M23E34_45S56I67G78N89A90T01U12R23E34]4 t5im6e 7si8gn9at0ur1e2], which is performed quickly. Although the song does not exemplify the quintessential characteristics of [G1E2N3R4E5] style, its unique elements make it a distinct and compelling musical piece.</t>
  </si>
  <si>
    <t>This [T1M213]-second song features the [[K01E12Y23]3 k4ey5], creating a rich and dynamic sonic palette that blends with its calming and soothing beat. The combination of these musical elements makes for a unique listening experience, as the song delivers a sense of relaxation while also offering a complex and dynamic soundscape. Whether you're looking to unwind or simply appreciate the nuances of a well-crafted piece of music, this song has something for everyone.</t>
  </si>
  <si>
    <t>The music honors [A1R2T3I4S5T6]'s style and has a [ti0me1 s2ig3na4tu5re6 o7f 8[T91I02M13E24_35S46I57G68N79A80T91U02R13E24]3]. The incorporation of [A1R2T3I4S5T6]'s signature style into the music showcases a clear understanding and respect for their unique musical expression. Meanwhile, the [ti0me1 s2ig3na4tu5re6 o7f 8[T91I02M13E24_35S46I57G68N79A80T91U02R13E24]3] contributes to the overall rhythmic feel and structure of the music. Together, these elements create a cohesive and impressive musical composition that both pays tribute to [A1R2T3I4S5T6] and stands on its own as a noteworthy piece of music.</t>
  </si>
  <si>
    <t>['EM1_1', 'TM1_1', 'I1_0']</t>
  </si>
  <si>
    <t>This [T1M213]-second-long track is defined by [E1M2O3T4I5O6N7], with [I1N2S3T4R5U6M7E8N9T0S1] notably absent in the song.</t>
  </si>
  <si>
    <t>The musical performance employs [I1N2S3T4R5U6M7E8N9T0S1] and is played at a slow [te0mp1o2].</t>
  </si>
  <si>
    <t>['P4_1', 'T1_2', 'EM1_1', 'R3_1']</t>
  </si>
  <si>
    <t>The use of a specific pitch range spanning [R1A2N3G4E5] [oc0ta1ve2s3] contributes to the creation of a cohesive and unified sound throughout the musical piece. This, coupled with the balanced beat, results in a highly intense rhythm that evokes [E1M2O3T4I5O6N7] in the listener. Overall, the music conveys a strong and powerful feeling, making it a captivating and memorable piece.</t>
  </si>
  <si>
    <t>['P4_1', 'TM1_1', 'R3_2', 'I1_0', 'TS1_1', 'R1_1', 'T1_1', 'S4_1']</t>
  </si>
  <si>
    <t>This song, a prime representation of the [G1E2N3R4E5] style, features a [T1I2M3E4_5S6I7G8N9A0T1U2R3E4] meter and a slow [te0mp1o2]. Its pitch range is within [R1A2N3G4E5] [oc0ta1ve2s3], and it has a runtime of [T1M213] seconds. Devoid of [I1N2S3T4R5U6M7E8N9T0S1], the music is suitable for dancing, making it an ideal choice for those who enjoy a moderate [te0mp1o2].</t>
  </si>
  <si>
    <t>The [ti0me1 s2ig3na4tu5re6] of this music is [T1I2M3E4_5S6I7G8N9A0T1U2R3E4], and you won't find any [I1N2S3T4R5U6M7E8N9T0S1] in this song.</t>
  </si>
  <si>
    <t>With a pitch range spanning [R1A2N3G4E5] [oc0ta1ve2s3], this music offers a diverse and dynamic listening experience. The [[K01E12Y23]3 k4ey5] adds a unique flavor to this music, while the length of the track is [T1M213] seconds. The rhythm in this song is very easy on the ears, and [I1N2S3T4R5U6M7E8N9T0S1] are utilized in the musical performance. The music is in [T1I2M3E4_5S6I7G8N9A0T1U2R3E4] with a moderate [te0mp1o2], making it a quintessential example of the [G1E2N3R4E5] sound.</t>
  </si>
  <si>
    <t>In this musical piece, the pitch range is showcased within [R1A2N3G4E5] [oc0ta1ve2s3].</t>
  </si>
  <si>
    <t>['K1_1', 'EM1_1', 'TS1_o']</t>
  </si>
  <si>
    <t>This music is composed in the [[K01E12Y23]3 k4ey5] and is filled with [E1M2O3T4I5O6N7]. In addition, the song features an unconventional [ti0me1 s2ig3na4tu5re6 o7f 8[T91I02M13E24_35S46I57G68N79A80T91U02R13E24]3]. Together, these elements create a unique and emotionally powerful musical experience that sets it apart from other compositions. The use of an unconventional [ti0me1 s2ig3na4tu5re6] adds complexity and interest to the piece, while the choice of [ke0y1] and emotional expression infuses it with a particular mood or feeling that resonates with the listener. Whether you are a music enthusiast or just appreciate good music, this composition is sure to leave a lasting impression.</t>
  </si>
  <si>
    <t>This music's choice of [[K01E12Y23]3 k4ey5] results in a captivating and memorable experience with a compact pitch range of [R1A2N3G4E5] [oc0ta1ve2s3] that leads to a focused and impactful musical performance. The track runs for [T1M213] seconds and has a rhythm that is neither too fast nor too slow. The [I1N2S3T4R5U6M7E8N9T0S1] add to the musical composition, which uses an unusual [T1I2M3E4_5S6I7G8N9A0T1U2R3E4]. The song's fast rhythm, coupled with the unusual [ti0me1 s2ig3na4tu5re6], creates a unique musical experience that is characterized by [E1M2O3T4I5O6N7].</t>
  </si>
  <si>
    <t>['P4_1', 'K1_1', 'TS1_o', 'T1_2', 'B1_1']</t>
  </si>
  <si>
    <t>This music's pitch range of [R1A2N3G4E5] [oc0ta1ve2s3] offers a unique and memorable listening experience, while the [[K01E12Y23]3 k4ey5] gives it a special emotional quality. Additionally, the song features an unconventional [ti0me1 s2ig3na4tu5re6 o7f 8[T91I02M13E24_35S46I57G68N79A80T91U02R13E24]3] and is performed at a moderate speed. With [[N01U12M23_34B45A56R67S78]8 b9ar0s1] throughout the song, it presents a captivating musical journey.</t>
  </si>
  <si>
    <t>The pitch range of [R1A2N3G4E5] [oc0ta1ve2s3] adds a distinctive character to the music, emphasizing its emotional depth, while the use of [[K01E12Y23]3 k4ey5] creates a rich and dynamic sonic palette. With a running time of [T1M213] seconds, the song maintains a very meditative beat, notable for the absence of [I1N2S3T4R5U6M7E8N9T0S1]. It is based on a [[T01I12M23E34_45S56I67G78N89A90T01U12R23E34]4 t5im6e 7si8gn9at0ur1e2] and carries a moderately-paced [te0mp1o2], diverging from the typical features of [G1E2N3R4E5] style.</t>
  </si>
  <si>
    <t>['P4_1', 'R3_0', 'TS1_1', 'T1_1', 'EM1_1', 'B1_1']</t>
  </si>
  <si>
    <t>The compact pitch range of [R1A2N3G4E5] [oc0ta1ve2s3] results in a focused and impactful musical performance with a very smooth and relaxing beat. Based on a [[T01I12M23E34_45S56I67G78N89A90T01U12R23E34]4 t5im6e 7si8gn9at0ur1e2], this music is played at a leisurely pace and carries an [E1M2O3T4I5O6N7] nature throughout. It consists of [[N01U12M23_34B45A56R67S78]8 b9ar0s1].</t>
  </si>
  <si>
    <t>This music offers a diverse and dynamic listening experience with a pitch range spanning [R1A2N3G4E5] [oc0ta1ve2s3]. Its use of [[K01E12Y23]3 k4ey5] creates a distinct atmosphere while the [te0mp1o2] is very soothing and peaceful, without any presence of [I1N2S3T4R5U6M7E8N9T0S1]. The song's duration lasts [T1M213] seconds and its beat is balanced, despite the [ti0me1 s2ig3na4tu5re6] being out of the norm [T1I2M3E4_5S6I7G8N9A0T1U2R3E4]. The sound of this music is heavily influenced by [G1E2N3R4E5] style, making for a unique and memorable listening experience.</t>
  </si>
  <si>
    <t>['EM1_1', 'P4_1', 'TM1_1', 'I1_0']</t>
  </si>
  <si>
    <t>The music exudes [E1M2O3T4I5O6N7] and its limited pitch range of [R1A2N3G4E5] [oc0ta1ve2s3] allows for a greater focus on the subtleties of tone and phrasing. The song has a playtime of [T1M213] seconds, and [I1N2S3T4R5U6M7E8N9T0S1] are not included in its instrumentation.</t>
  </si>
  <si>
    <t>['P4_1', 'K1_1', 'TM1_1', 'R3_0', 'I1_0', 'TS1_o', 'T1_2', 'S4_1', 'B1_1']</t>
  </si>
  <si>
    <t>The music in this song falls squarely within the [G1E2N3R4E5] genre, and it is composed in the [[K01E12Y23]3 k4ey5] with a medium [te0mp1o2]. The pitch range of [R1A2N3G4E5] [oc0ta1ve2s3] adds a distinctive character to the music, emphasizing its emotional depth. Despite being devoid of [I1N2S3T4R5U6M7E8N9T0S1], this song has a very smooth and relaxing beat that runs for [T1M213] seconds and is around [[N01U12M23_34B45A56R67S78]8 b9ar0s1] long. Additionally, the [ti0me1 s2ig3na4tu5re6] employed in this song is uncommon [T1I2M3E4_5S6I7G8N9A0T1U2R3E4], which further sets it apart from other music in the same genre.</t>
  </si>
  <si>
    <t>The song's style is not rooted in the traditions of the classic [G1E2N3R4E5] genre, and the meter of the music is [T1I2M3E4_5S6I7G8N9A0T1U2R3E4]. Despite not adhering to the traditional style of [G1E2N3R4E5], the song maintains its own unique sound through its distinct meter.</t>
  </si>
  <si>
    <t>The [[T01I12M23E34_45S56I67G78N89A90T01U12R23E34]4 t5im6e 7si8gn9at0ur1e2] is a [ke0y1] element used in [E1M2O3T4I5O6N7]-inspired music, where the choice of [I1N2S3T4R5U6M7E8N9T0S1] plays a vital role in defining the overall sound. By incorporating the [[T01I12M23E34_45S56I67G78N89A90T01U12R23E34]4 t5im6e 7si8gn9at0ur1e2], the music is given a distinct rhythmic structure that contributes to its emotive qualities. Meanwhile, the careful selection and use of [I1N2S3T4R5U6M7E8N9T0S1] allows for the creation of a layered and nuanced sonic palette, further enhancing the emotional impact of the music. Ultimately, the combined use of the [[T01I12M23E34_45S56I67G78N89A90T01U12R23E34]4 t5im6e 7si8gn9at0ur1e2] and [I1N2S3T4R5U6M7E8N9T0S1] serves to create a powerful and evocative musical experience.</t>
  </si>
  <si>
    <t>The music in this track has a limited pitch range of [R1A2N3G4E5] [oc0ta1ve2s3], which allows for a greater emphasis on the nuances of tone and phrasing. Its use of [[K01E12Y23]3 k4ey5] gives it a unique and resonant sound, while the electrifying rhythm keeps the pace fast. At [T1M213] seconds in length, the song's arrangement has intentionally omitted the use of [I1N2S3T4R5U6M7E8N9T0S1], and its atypical [[T01I12M23E34_45S56I67G78N89A90T01U12R23E34]4 t5im6e 7si8gn9at0ur1e2] adds to its distinctive feel. The music is characterized by a strong sense of [E1M2O3T4I5O6N7], making for an engaging and memorable listening experience.</t>
  </si>
  <si>
    <t>['P4_1', 'K1_1', 'TM1_1', 'TS1_1', 'T1_1', 'S4_0']</t>
  </si>
  <si>
    <t>The use of a specific pitch range of [R1A2N3G4E5] [oc0ta1ve2s3] creates a cohesive and unified sound throughout the [T1M213]-second song. In addition, the [[K01E12Y23]3 k4ey5] gives this music a special emotional quality. With a [T1I2M3E4_5S6I7G8N9A0T1U2R3E4] meter and a gentle pace, the song defies easy classification within any specific [G1E2N3R4E5] style.</t>
  </si>
  <si>
    <t>This song is composed in the [[K01E12Y23]3 k4ey5] and has a length of [T1M213] seconds. Additionally, an uncommon [ti0me1 s2ig3na4tu5re6], [T1I2M3E4_5S6I7G8N9A0T1U2R3E4], is utilized in this composition.</t>
  </si>
  <si>
    <t>['K1_1', 'TM1_1', 'TS1_1', 'I1_1', 'B1_1']</t>
  </si>
  <si>
    <t>The choice of [[K01E12Y23]3 k4ey5] in this music creates a captivating and memorable experience that is complemented by the song's runtime of [T1M213] seconds. The [ti0me1 s2ig3na4tu5re6] of the music, [T1I2M3E4_5S6I7G8N9A0T1U2R3E4], adds to the overall rhythm and flow of the piece, while [I1N2S3T4R5U6M7E8N9T0S1] included in the arrangement add depth and texture to the sound. The song's composition comprises [[N01U12M23_34B45A56R67S78]8 b9ar0s1], providing a well-structured and cohesive musical journey for the listener.</t>
  </si>
  <si>
    <t>In this song, you can hear [[N01U12M23_34B45A56R67S78]8 b9ar0s1] with a tranquil and peaceful rhythm.</t>
  </si>
  <si>
    <t>The [R1A2N3G4E5]-[oc0ta1ve2] compact pitch range creates a focused and impactful musical performance in this [K1E2Y3]-[ke0y1] song that conveys a unique and resonant sound. Lasting [T1M213] seconds, the song has a leisurely pace with a beat that's neither too fast nor too slow, and the arrangement omits the use of [I1N2S3T4R5U6M7E8N9T0S1]. The [T1I2M3E4_5S6I7G8N9A0T1U2R3E4] meter adds to the distinctive feel of the music, which radiates [E1M2O3T4I5O6N7].</t>
  </si>
  <si>
    <t>To create this song, the music should feature [I1N2S3T4R5U6M7E8N9T0S1] and there are [[N01U12M23_34B45A56R67S78]8 b9ar0s1] in total. This information will help guide the composition and arrangement of the music to ensure that the desired length and instrumentation are achieved. By considering both the number of bars and the featured instruments, the song can be crafted to meet the desired musical style and structure. It's important to keep in mind the intended audience and purpose of the song, as these factors can also influence the musical decisions made during the composition process.</t>
  </si>
  <si>
    <t>['P4_1', 'TM1_1', 'I1_1', 'T1_0', 'EM1_1', 'B1_1']</t>
  </si>
  <si>
    <t>In creating a cohesive and unified sound throughout the musical piece, a specific pitch range of [R1A2N3G4E5] [oc0ta1ve2s3] is utilized. The sound of this music is given by the [I1N2S3T4R5U6M7E8N9T0S1] used, which also imbue it with [E1M2O3T4I5O6N7]. The music is characterized by its rapid [te0mp1o2], and the song itself is made up of [[N01U12M23_34B45A56R67S78]8 b9ar0s1]. With a duration of [T1M213] seconds, the music is a complete expression of its emotional content, conveyed through its carefully crafted musical elements.</t>
  </si>
  <si>
    <t>['TS1_1', 'S4_1', 'TM1_1', 'I1_0']</t>
  </si>
  <si>
    <t>This track is unmistakably [G1E2N3R4E5] in character and is in [T1I2M3E4_5S6I7G8N9A0T1U2R3E4]. Its length is [T1M213] seconds, and [I1N2S3T4R5U6M7E8N9T0S1] are not included in the instrumentation.</t>
  </si>
  <si>
    <t>['T1_2', 'B1_1', 'S4_1']</t>
  </si>
  <si>
    <t>This song is a perfect example of the [G1E2N3R4E5] sound with its moderate-speed [te0mp1o2] and approximately [[N01U12M23_34B45A56R67S78]8 b9ar0s1]. The music captures the essence of the genre and showcases its unique characteristics, making it a great representation of the style.</t>
  </si>
  <si>
    <t>['K1_1', 'R3_2', 'TS1_o', 'I1_1', 'T1_2', 'EM1_1']</t>
  </si>
  <si>
    <t>The unique and resonant sound of this music is conveyed through its use of the [[K01E12Y23]3 k4ey5]. The song has a steady and moderate rhythm, although its [ti0me1 s2ig3na4tu5re6] is not standard, marked by [T1I2M3E4_5S6I7G8N9A0T1U2R3E4]. The sound of the music is given by the use of [I1N2S3T4R5U6M7E8N9T0S1], and it is played at a balanced pace. Overall, the music evokes a strong sense of [E1M2O3T4I5O6N7] feeling.</t>
  </si>
  <si>
    <t>['P4_1', 'K1_1', 'TM1_1', 'R3_0', 'I1_1', 'S4_1', 'B1_1']</t>
  </si>
  <si>
    <t>The music's pitch range spans [R1A2N3G4E5] [oc0ta1ve2s3], contributing to its unique character and highlighting its emotional depth. The use of the [[K01E12Y23]3 k4ey5] also creates a distinct atmosphere. This tranquil and peaceful song lasts [T1M213] seconds and features [I1N2S3T4R5U6M7E8N9T0S1]. It is a prime example of the [G1E2N3R4E5] style, comprised of [[N01U12M23_34B45A56R67S78]8 b9ar0s1].</t>
  </si>
  <si>
    <t>['S4_1', 'I1_0']</t>
  </si>
  <si>
    <t>This song belongs to [G1E2N3R4E5] music and it is rooted in its conventions. However, [I1N2S3T4R5U6M7E8N9T0S1] are noticeably absent from this particular song.</t>
  </si>
  <si>
    <t>['P4_1', 'K1_1', 'TM1_1', 'R3_0', 'I1_0', 'TS1_1', 'S4_1', 'S2_0']</t>
  </si>
  <si>
    <t>This music offers a diverse and dynamic listening experience with a pitch range spanning [R1A2N3G4E5] [oc0ta1ve2s3]. Its choice of [[K01E12Y23]3 k4ey5] results in a captivating and memorable experience, despite the [te0mp1o2] being very laid-back. The duration of the track is [T1M213] seconds, and the arrangement omits the use of [I1N2S3T4R5U6M7E8N9T0S1]. The [ti0me1 s2ig3na4tu5re6] of the music is [T1I2M3E4_5S6I7G8N9A0T1U2R3E4], and its sound is heavily influenced by [G1E2N3R4E5] style. However, it should be noted that this music is not reflective of [A1R2T3I4S5T6]'s signature style.</t>
  </si>
  <si>
    <t>With a pitch range spanning [R1A2N3G4E5] [oc0ta1ve2s3], this music offers a diverse and dynamic listening experience, while its use of [[K01E12Y23]3 k4ey5] conveys a unique and resonant sound. Running for [T1M213] seconds, this track captivates with its highly intense rhythm and unconventional [ti0me1 s2ig3na4tu5re6 o7f 8[T91I02M13E24_35S46I57G68N79A80T91U02R13E24]3]. Free from the use of [I1N2S3T4R5U6M7E8N9T0S1], this song showcases a rapid [te0mp1o2] and is characterized by its [G1E2N3R4E5] sound.</t>
  </si>
  <si>
    <t>['TM1_1', 'B1_1', 'R3_0', 'TS1_o']</t>
  </si>
  <si>
    <t>This song has a playtime of [T1M213] seconds and progresses over [[N01U12M23_34B45A56R67S78]8 b9ar0s1] with a unique [ti0me1 s2ig3na4tu5re6]. The [te0mp1o2] in this song is very soft and smooth, adding to its overall distinctive character.</t>
  </si>
  <si>
    <t>['P4_1', 'K1_1', 'TM1_1', 'R1_1', 'I1_0', 'S4_0', 'B1_1']</t>
  </si>
  <si>
    <t>The musical piece has a pitch range within [R1A2N3G4E5] [oc0ta1ve2s3] and is in the [[K01E12Y23]3 k4ey5], providing a powerful and memorable sound. With a runtime of [T1M213] seconds, the lively rhythm of the song is perfect for dancing. The arrangement of this song intentionally omits the use of [I1N2S3T4R5U6M7E8N9T0S1], deviating from the typical sound of the [G1E2N3R4E5]. The music is comprised of [[N01U12M23_34B45A56R67S78]8 b9ar0s1], making for a unique and distinctive composition.</t>
  </si>
  <si>
    <t>['P4_1', 'K1_1', 'TM1_1', 'R3_2', 'TS1_1', 'I1_0', 'S4_0']</t>
  </si>
  <si>
    <t>With a pitch range spanning [R1A2N3G4E5] [oc0ta1ve2s3], this music offers a diverse and dynamic listening experience, while the [[K01E12Y23]3 k4ey5] adds a unique flavor. The length of this song is [T1M213] seconds, and its rhythm is neither too fast nor too slow. The [ti0me1 s2ig3na4tu5re6] of the music is [T1I2M3E4_5S6I7G8N9A0T1U2R3E4]. Interestingly, this song's arrangement has omitted the use of [I1N2S3T4R5U6M7E8N9T0S1], defying the conventions of the [G1E2N3R4E5] sound.</t>
  </si>
  <si>
    <t>['P4_1', 'K1_1', 'TS1_1', 'I1_0', 'S4_0', 'B1_1']</t>
  </si>
  <si>
    <t>The music in question possesses several distinct qualities that set it apart from classic examples of its genre. Firstly, the pitch range spans [R1A2N3G4E5] [oc0ta1ve2s3], which contributes significantly to the music's emotional depth and character. Additionally, the use of [[K01E12Y23]3 k4ey5] adds a unique flavor to the composition. The music follows a [T1I2M3E4_5S6I7G8N9A0T1U2R3E4] meter and does not incorporate [I1N2S3T4R5U6M7E8N9T0S1] into its instrumentation. Overall, this song deviates from the typical sound associated with its genre, and you can hear its [[N01U12M23_34B45A56R67S78]8 b9ar0s1] as evidence of its unique structure.</t>
  </si>
  <si>
    <t>['P4_1', 'TM1_1', 'I1_0', 'T1_0', 'S4_0']</t>
  </si>
  <si>
    <t>The musical performance of this song is focused and impactful due to its compact pitch range, spanning [R1A2N3G4E5] [oc0ta1ve2s3]. The song's playtime is [T1M213] seconds, and its composition does not incorporate the use of [I1N2S3T4R5U6M7E8N9T0S1]. The music is played at a quick pace and its style does not reflect the typical features of the [G1E2N3R4E5] genre.</t>
  </si>
  <si>
    <t>The [G1E2N3R4E5] music style is characterized by a distinctive pitch range spanning [R1A2N3G4E5] [oc0ta1ve2s3], which adds a unique character and emphasizes the emotional depth of the music. One prime representation of this genre is a song that features a fast and lively rhythm and showcases a musical performance using [I1N2S3T4R5U6M7E8N9T0S1]. Overall, the combination of pitch range, rhythm, and instrumentation contribute to the distinctive sound of this [G1E2N3R4E5] music.</t>
  </si>
  <si>
    <t>['P4_1', 'K1_1', 'TM1_1', 'R3_1', 'I1_0', 'TS1_1', 'T1_0', 'S4_1']</t>
  </si>
  <si>
    <t>The musical piece is composed in the [[K01E12Y23]3 k4ey5] and utilizes a specific pitch range of [R1A2N3G4E5] [oc0ta1ve2s3] to create a cohesive and unified sound throughout. This fast-paced track has a duration of [T1M213] seconds and notably lacks the presence of [I1N2S3T4R5U6M7E8N9T0S1]. The music follows a [T1I2M3E4_5S6I7G8N9A0T1U2R3E4] meter, exemplifying the [G1E2N3R4E5] genre with its quick [te0mp1o2]. Overall, this song serves as a prime example of how a specific pitch range and [ke0y1] can contribute to a cohesive and energetic musical experience, while the absence of certain instruments can create a unique sonic landscape within a given genre.</t>
  </si>
  <si>
    <t>['T1_1', 'EM1_1', 'R3_2']</t>
  </si>
  <si>
    <t>The slow rhythm of the song is accompanied by music that evokes a sense of [E1M2O3T4I5O6N7]. Despite its slow pace, the [te0mp1o2] of this song remains moderate, allowing the listener to fully immerse themselves in the emotional atmosphere created by the music.</t>
  </si>
  <si>
    <t>The music's medium [te0mp1o2] and limited pitch range of [R1A2N3G4E5] [oc0ta1ve2s3] work together to create a unique musical experience. The restricted pitch range allows for a greater focus on the subtleties of tone and phrasing, enabling the performer to express a wider range of emotions within a smaller range of notes. At the same time, the medium [te0mp1o2] sets a comfortable pace for the listener, allowing them to fully appreciate the intricacies of the performance. Together, these elements create a musical experience that is both expressive and accessible.</t>
  </si>
  <si>
    <t>['P4_1', 'S4_1']</t>
  </si>
  <si>
    <t>The song's sound is steeped in the conventions of [G1E2N3R4E5] style, and its pitch range is within [R1A2N3G4E5] [oc0ta1ve2s3].</t>
  </si>
  <si>
    <t>['P4_1', 'TM1_1', 'TS1_o', 'I1_0', 'T1_0', 'EM1_1']</t>
  </si>
  <si>
    <t>This music offers a diverse and dynamic listening experience with a pitch range spanning [R1A2N3G4E5] [oc0ta1ve2s3]. The song has a duration of [T1M213] seconds and utilizes an uncommon [ti0me1 s2ig3na4tu5re6 o7f 8[T91I02M13E24_35S46I57G68N79A80T91U02R13E24]3]. Interestingly, you won't hear any [I1N2S3T4R5U6M7E8N9T0S1] in this quickly performed song. Despite the lack of instruments, the music radiates [E1M2O3T4I5O6N7], making for a unique and powerful listening experience.</t>
  </si>
  <si>
    <t>The music offers a unique and memorable listening experience with its pitch range of [R1A2N3G4E5] [oc0ta1ve2s3]. It features the powerful and memorable sound of the [[K01E12Y23]3 k4ey5] and has a duration of [T1M213] seconds. The [ti0me1 s2ig3na4tu5re6] of the music is [T1I2M3E4_5S6I7G8N9A0T1U2R3E4], and it is performed at a moderate speed. Overall, this song provides a rich and captivating musical experience for listeners.</t>
  </si>
  <si>
    <t>['P4_1', 'K1_1', 'R3_2', 'TS1_o', 'S4_0', 'B1_1']</t>
  </si>
  <si>
    <t>With a pitch range spanning [R1A2N3G4E5] [oc0ta1ve2s3], this music offers a diverse and dynamic listening experience, while its use of [[K01E12Y23]3 k4ey5] creates a rich and dynamic sonic palette. The [te0mp1o2] of this song is moderate and enjoyable, complemented by a [ti0me1 s2ig3na4tu5re6] that is not commonly found ([T1I2M3E4_5S6I7G8N9A0T1U2R3E4]). This music transcends the traditional boundaries of the [G1E2N3R4E5] genre, showcasing [[N01U12M23_34B45A56R67S78]8 b9ar0s1] that captivate the listener.</t>
  </si>
  <si>
    <t>Rooted in the conventions of [G1E2N3R4E5] music, this song's limited pitch range of [R1A2N3G4E5] [oc0ta1ve2s3] allows for a greater emphasis on the nuances of tone and phrasing. By adhering to the traditional musical structure of its genre, the song creates a framework for the artist to explore and showcase their individual expression through subtle variations in tone and phrasing within the limited range. This approach can enhance the emotional impact of the music, as the listener can better appreciate the nuances and subtleties of the performance.</t>
  </si>
  <si>
    <t>['P4_1', 'K1_1', 'TM1_1', 'R3_1', 'T1_0', 'B1_1']</t>
  </si>
  <si>
    <t>The cohesive and unified sound of this musical piece is created by the use of a specific pitch range spanning [R1A2N3G4E5] [oc0ta1ve2s3]. In addition, the unique and resonant sound of this music is conveyed by its use of [[K01E12Y23]3 k4ey5]. The song has a runtime of [T1M213] seconds, during which the heavy beat and brisk pace maintain an energetic and lively atmosphere. With approximately [[N01U12M23_34B45A56R67S78]8 b9ar0s1] spanning the song, the listener is taken on a dynamic and captivating musical journey.</t>
  </si>
  <si>
    <t>['K1_1', 'TM1_1', 'R3_2', 'I1_1', 'T1_1']</t>
  </si>
  <si>
    <t>This music is composed in the [[K01E12Y23]3 k4ey5] and has a length of [T1M213] seconds. The [te0mp1o2] of the song is in the middle range, and [I1N2S3T4R5U6M7E8N9T0S1] play an important role in the music. The song moves at a gentle pace, creating a soothing and relaxing atmosphere for the listener.</t>
  </si>
  <si>
    <t>['P4_1', 'TM1_1', 'TS1_o', 'T1_2', 'B1_1']</t>
  </si>
  <si>
    <t>The musical piece in question showcases a pitch range within [R1A2N3G4E5] [oc0ta1ve2s3] and has a duration of [T1M213] seconds. Its [ti0me1 s2ig3na4tu5re6] is out of the ordinary, and the music moves at a moderate pace. The song is composed of approximately [[N01U12M23_34B45A56R67S78]8 b9ar0s1].</t>
  </si>
  <si>
    <t>The use of [R1A2N3G4E5] [oc0ta1ve2s3] within a specific pitch range creates a cohesive and unified sound throughout the musical piece. This is further enhanced by the use of [I1N2S3T4R5U6M7E8N9T0S1], which bring the music to life and add depth to the overall sound. Together, the careful selection of pitch range and instrumentation work in harmony to produce a rich and engaging musical experience.</t>
  </si>
  <si>
    <t>['P4_1', 'TM1_1', 'R3_2', 'TS1_1', 'S4_0']</t>
  </si>
  <si>
    <t>The music's pitch range is limited to [R1A2N3G4E5] [oc0ta1ve2s3], which enables a greater emphasis on the nuances of tone and phrasing. The song is [T1M213] seconds long and features a moderate beat, with a [[T01I12M23E34_45S56I67G78N89A90T01U12R23E34]4 t5im6e 7si8gn9at0ur1e2] employed throughout. Despite not adhering to the typical patterns of the [G1E2N3R4E5] genre, this music showcases unique qualities that distinguish it from other pieces.</t>
  </si>
  <si>
    <t>['K1_1', 'R3_0', 'I1_0', 'T1_1', 'EM1_1']</t>
  </si>
  <si>
    <t>The use of [[K01E12Y23]3 k4ey5] in this music creates a distinct atmosphere that is further accentuated by the song's meditative beat. The absence of [I1N2S3T4R5U6M7E8N9T0S1] adds a unique quality to the song, while the leisurely pace of the performance contributes to its overall calming effect. Through its composition and execution, the music radiates a strong sense of [E1M2O3T4I5O6N7], enveloping the listener in a tranquil and reflective experience.</t>
  </si>
  <si>
    <t>The music that incorporates the [[K01E12Y23]3 k4ey5] produces a distinctive and profound sound. This particular [ke0y1] adds a unique flavor to the music, creating a resonant and memorable experience for the listener. Its use can be seen as a deliberate artistic choice, allowing the composer or performer to convey a particular emotion or mood through the music. Whether it's a melancholic melody or an uplifting rhythm, the [[K01E12Y23]3 k4ey5] can enhance the impact of the music and leave a lasting impression on the audience.</t>
  </si>
  <si>
    <t>['P4_1', 'K1_1', 'TM1_1', 'R3_1', 'TS1_1', 'T1_0', 'B1_1']</t>
  </si>
  <si>
    <t>This music's pitch range of [R1A2N3G4E5] [oc0ta1ve2s3] offers a unique and memorable listening experience, complemented by its use of [[K01E12Y23]3 k4ey5], creating a distinct atmosphere. With a playtime of [T1M213] seconds, the rhythm in this song is extremely invigorating, while maintaining a high-[te0mp1o2]. Set in [T1I2M3E4_5S6I7G8N9A0T1U2R3E4], this music features a total of [[N01U12M23_34B45A56R67S78]8 b9ar0s1], making it an immersive and energetic composition.</t>
  </si>
  <si>
    <t>['P4_1', 'K1_1', 'TM1_1', 'R1_0', 'I1_0', 'T1_2', 'EM1_1', 'B1_1']</t>
  </si>
  <si>
    <t>The use of a specific pitch range of [R1A2N3G4E5] [oc0ta1ve2s3] and [[K01E12Y23]3 k4ey5] creates a cohesive and unified sound throughout the musical piece, while also giving it a special emotional quality. Despite its moderate [te0mp1o2], the song plays for [T1M213] seconds and is not intended to be a dancefloor filler. Deliberately excluding [I1N2S3T4R5U6M7E8N9T0S1] adds to the overall character of the music, which is defined by [E1M2O3T4I5O6N7]. The song progresses through [[N01U12M23_34B45A56R67S78]8 b9ar0s1], allowing for a gradual and intentional development of the musical ideas presented.</t>
  </si>
  <si>
    <t>['K1_1', 'EM1_1', 'R3_1']</t>
  </si>
  <si>
    <t>This music is composed in the [[K01E12Y23]3 k4ey5] and is characterized by [E1M2O3T4I5O6N7]. The rhythm in the song is highly vigorous, adding to its energy and intensity. Together, these elements create a powerful and compelling musical experience that captures the listener's attention and imagination. Whether you're a fan of this particular genre or simply appreciate good music, this composition is sure to leave a lasting impression with its unique blend of [ke0y1], emotion, and rhythm.</t>
  </si>
  <si>
    <t>['T1_0', 'R3_1', 'TS1_o']</t>
  </si>
  <si>
    <t>The song I'm referring to moves quickly and has a very dynamic rhythm. What makes it even more unique is that it features a [ti0me1 s2ig3na4tu5re6] that is not commonly found, adding to its overall distinctiveness.</t>
  </si>
  <si>
    <t>This song is composed in the [[K01E12Y23]3 k4ey5] and consists of [[N01U12M23_34B45A56R67S78]8 b9ar0s1]. The instrumentation of this song does not include [I1N2S3T4R5U6M7E8N9T0S1].</t>
  </si>
  <si>
    <t>['TS1_o', 'T1_1', 'I1_1']</t>
  </si>
  <si>
    <t>The musical performance employs [I1N2S3T4R5U6M7E8N9T0S1] and is played at a relaxed pace. However, what sets this song apart is its atypical [ti0me1 s2ig3na4tu5re6]. Despite its unconventional timing, the music manages to maintain a relaxed vibe throughout, making for a unique and enjoyable listening experience.</t>
  </si>
  <si>
    <t>['T1_0', 'S4_0', 'TS1_1']</t>
  </si>
  <si>
    <t>The music played at a brisk pace doesn't follow the typical patterns of the [G1E2N3R4E5] genre, and its meter is [T1I2M3E4_5S6I7G8N9A0T1U2R3E4]. Despite its fast [te0mp1o2], the music deviates from the expected norms of the genre, creating a unique and unconventional sound. The unusual meter adds to the distinctive character of the music, making it stand out from other pieces in its genre. Overall, this piece of music challenges traditional expectations and showcases the creativity and experimentation of its composer.</t>
  </si>
  <si>
    <t>The [[K01E12Y23]3 k4ey5] gives this music a special emotional quality, while the song's length is [T1M213] seconds. The music also follows a [T1I2M3E4_5S6I7G8N9A0T1U2R3E4] meter, further adding to its unique character. Together, these elements create a powerful and captivating piece of music that can move and inspire its listeners.</t>
  </si>
  <si>
    <t>The music's limited pitch range of [R1A2N3G4E5] [oc0ta1ve2s3] allows for a greater emphasis on the nuances of tone and phrasing, while its use of [[K01E12Y23]3 k4ey5] creates a distinct atmosphere. This [T1M213]-second-long song has a [te0mp1o2] that is just right, with notably absent [I1N2S3T4R5U6M7E8N9T0S1]. The [ti0me1 s2ig3na4tu5re6] of the music is [T1I2M3E4_5S6I7G8N9A0T1U2R3E4], and the song's [te0mp1o2] is fast. Overall, this music is not firmly rooted in the traditions of the [G1E2N3R4E5] genre.</t>
  </si>
  <si>
    <t>['P4_1', 'K1_1', 'TM1_1', 'R3_0', 'I1_0', 'TS1_1', 'S4_0', 'B1_1']</t>
  </si>
  <si>
    <t>The pitch range of [R1A2N3G4E5] [oc0ta1ve2s3] adds a distinctive character to the music, emphasizing its emotional depth, while the use of [[K01E12Y23]3 k4ey5] creates a distinct atmosphere. With a length of [T1M213] seconds, this song has a very calming and soothing beat and does not feature [I1N2S3T4R5U6M7E8N9T0S1]. Set in [T1I2M3E4_5S6I7G8N9A0T1U2R3E4], the song is not a quintessential example of [G1E2N3R4E5] style, yet it showcases [[N01U12M23_34B45A56R67S78]8 b9ar0s1] for listeners to enjoy.</t>
  </si>
  <si>
    <t>The pitch range of [R1A2N3G4E5] [oc0ta1ve2s3] adds a distinctive character to the music, emphasizing its emotional depth, while the song, with a duration of [T1M213] seconds, showcases an invigorating rhythm. Additionally, the inclusion of [I1N2S3T4R5U6M7E8N9T0S1] enhances the overall musical composition.</t>
  </si>
  <si>
    <t>The use of a particular musical [ke0y1] can create a distinct atmosphere in a piece of music. For example, this music's use of the [[K01E12Y23]3 k4ey5] is particularly effective in shaping its overall mood and tone. Whether intentionally or not, the composer has chosen a [ke0y1] that lends itself to the desired emotional response from the listener. This is just one of the many ways in which music can be crafted to evoke specific feelings and convey particular messages.</t>
  </si>
  <si>
    <t>The musical piece is a prime example of the [G1E2N3R4E5] style and showcases a pitch range within [R1A2N3G4E5] [oc0ta1ve2s3]. The [[K01E12Y23]3 k4ey5] in this music provides a powerful and memorable sound, while the length of the song is [T1M213] seconds. Despite the absence of [I1N2S3T4R5U6M7E8N9T0S1], the music still manages to create a soothing and calming atmosphere with its soft and smooth [te0mp1o2]. This is further enhanced by the unconventional [ti0me1 s2ig3na4tu5re6 o7f 8[T91I02M13E24_35S46I57G68N79A80T91U02R13E24]3] used in the piece. Overall, the music is played at a low [te0mp1o2] and offers a unique and enjoyable listening experience.</t>
  </si>
  <si>
    <t>['P4_1', 'K1_1', 'TS1_o', 'I1_1', 'I4_1', 'B1_1']</t>
  </si>
  <si>
    <t>This music offers a unique and memorable listening experience with its pitch range of [R1A2N3G4E5] [oc0ta1ve2s3]. Adding to its distinct flavor is the use of [[K01E12Y23]3 k4ey5]. Additionally, the [ti0me1 s2ig3na4tu5re6] used in this song is not commonly heard. The music prominently features [I1N2S3T4R5U6M7E8N9T0S1], with [I1N2S3T4R5U6M7E8N9T0] providing the main melody for the track. In total, listeners can hear [[N01U12M23_34B45A56R67S78]8 b9ar0s1] in this composition.</t>
  </si>
  <si>
    <t>['TS1_1', 'R3_2', 'I1_1']</t>
  </si>
  <si>
    <t>The meter of the music, known as the [ti0me1 s2ig3na4tu5re6], sets the pace for the song. In this particular piece, the rhythm is carefully balanced, neither too fast nor too slow. The musical performance incorporates a variety of instruments, enhancing the overall composition.</t>
  </si>
  <si>
    <t>['T1_2', 'S4_1']</t>
  </si>
  <si>
    <t>The song's moderate pace complements the true representation of the classic [G1E2N3R4E5] style in the music.</t>
  </si>
  <si>
    <t>The [[K01E12Y23]3 k4ey5] in this music creates a powerful and memorable sound that contributes to the overall emotional impact of the composition. The track is [T1M213] seconds in length and has a [te0mp1o2] that falls within the middle range, providing a steady and consistent rhythm. The [I1N2S3T4R5U6M7E8N9T0S1] that are included in the song's arrangement further enhance the musical experience, adding depth and complexity to the sound. All of these elements come together to create a piece of music that projects [E1M2O3T4I5O6N7], making it a truly impactful and memorable listening experience.</t>
  </si>
  <si>
    <t>This song has a runtime of [T1M213] seconds and its choice of [[K01E12Y23]3 k4ey5] results in a captivating and memorable experience. Divided into [[N01U12M23_34B45A56R67S78]8 b9ar0s1], the song maintains a steady and moderate rhythm throughout.</t>
  </si>
  <si>
    <t>The choice of [ke0y1] in this music creates a captivating and memorable experience for the listener.</t>
  </si>
  <si>
    <t>['P4_1', 'K1_1', 'TM1_1', 'R3_0', 'I1_0', 'TS1_1', 'T1_1', 'S4_0']</t>
  </si>
  <si>
    <t>The music's limited pitch range of [R1A2N3G4E5] [oc0ta1ve2s3] allows for a greater emphasis on the nuances of tone and phrasing, while its use of [[K01E12Y23]3 k4ey5] creates a distinct atmosphere. With a duration of [T1M213] seconds, this song captivates with its mellow rhythm and deliberate exclusion of certain instruments. The music features a [T1I2M3E4_5S6I7G8N9A0T1U2R3E4] meter and a slow [te0mp1o2], presenting a unique composition that defies easy categorization within the [G1E2N3R4E5] style.</t>
  </si>
  <si>
    <t>This song has a playtime of [T1M213] seconds and features [[N01U12M23_34B45A56R67S78]8 b9ar0s1] in its composition. It has a calm and moderate rhythm, with a meter of [T1I2M3E4_5S6I7G8N9A0T1U2R3E4].</t>
  </si>
  <si>
    <t>The music in this song has a limited pitch range of [R1A2N3G4E5] [oc0ta1ve2s3], which allows for a greater emphasis on the nuances of tone and phrasing. Additionally, the song does not conform to a common [ti0me1 s2ig3na4tu5re6 o7f 8[T91I02M13E24_35S46I57G68N79A80T91U02R13E24]3]. This unique combination of limited pitch range and unconventional [ti0me1 s2ig3na4tu5re6] creates a distinct and memorable musical experience for the listener. The limited pitch range encourages the performer to focus on subtle variations in tone and phrasing, while the unconventional [ti0me1 s2ig3na4tu5re6] adds a layer of unpredictability to the rhythm, making the song stand out from more conventional pieces.</t>
  </si>
  <si>
    <t>This song's [ti0me1 s2ig3na4tu5re6] is out of the norm, and [I1N2S3T4R5U6M7E8N9T0S1] are not featured in this song.</t>
  </si>
  <si>
    <t>['T1_0', 'R3_0']</t>
  </si>
  <si>
    <t>This song has a fast pace, yet the rhythm is gentle. Despite its speedy [te0mp1o2], the song's gentle rhythm creates a unique musical experience.</t>
  </si>
  <si>
    <t>['T1_1', 'K1_1', 'R3_1']</t>
  </si>
  <si>
    <t>This music conveys a unique and resonant sound with its use of [[K01E12Y23]3 k4ey5], and it is played at a relaxed pace. However, the [te0mp1o2] in this song is very rapid, which creates a dynamic contrast to the overall feel of the piece. Despite the fast pace, the music still retains its distinct sound, showcasing the composer's skill in crafting a piece that is both intricate and exciting.</t>
  </si>
  <si>
    <t>This is a [T1M213]-second song that exemplifies the quintessential characteristics of the [G1E2N3R4E5] genre.</t>
  </si>
  <si>
    <t>This music is composed in the [[K01E12Y23]3 k4ey5] and has a pitch range within [R1A2N3G4E5] [oc0ta1ve2s3]. The rhythm of the song is moderate and consistent, with [I1N2S3T4R5U6M7E8N9T0S1] utilized in the musical performance. The [ti0me1 s2ig3na4tu5re6] of the music is [T1I2M3E4_5S6I7G8N9A0T1U2R3E4] and the [te0mp1o2] of the song is rapid. The music radiates [E1M2O3T4I5O6N7] and is around [[N01U12M23_34B45A56R67S78]8 b9ar0s1] in length, with a duration of [T1M213] seconds.</t>
  </si>
  <si>
    <t>['K1_1', 'TM1_1', 'T1_2', 'S4_0', 'B1_1']</t>
  </si>
  <si>
    <t>The music in question is composed in the [[K01E12Y23]3 k4ey5] and is played at a medium pace. Although it is not typical of the classic [G1E2N3R4E5] sound, the song contains [[N01U12M23_34B45A56R67S78]8 b9ar0s1] and has a length of [T1M213] seconds.</t>
  </si>
  <si>
    <t>The [I1N2S3T4R5U6M7E8N9T0S1] used in this music give it a distinct sound, but it is the [K1E2Y3] that truly imbues it with a special emotional quality. Together, they create a unique musical experience that captures the listener's heart and soul. The interplay between the instruments and the [ke0y1] creates a dynamic and captivating sound that draws the listener in and leaves a lasting impression. Whether it is the haunting melody of a piano in a [mi0no1r2] [ke0y1] or the uplifting chords of a guitar in a [ma0jo1r2] [ke0y1], the combination of instruments and [ke0y1] is a fundamental aspect of music that can evoke a wide range of emotions and connect people across cultures and generations.</t>
  </si>
  <si>
    <t>The speedy music is defined by [E1M2O3T4I5O6N7]. The [te0mp1o2] of the music is fast, and it conveys a particular feeling or emotion, which can be anything from excitement to anxiety, depending on the context. The combination of the rapid pace and the emotional tone creates a powerful and dynamic listening experience that can be both exhilarating and overwhelming. Whether it's a fast-paced dance track or an intense instrumental piece, the speedy music is sure to make an impact on its listeners and leave a lasting impression.</t>
  </si>
  <si>
    <t>This music has a pitch range within [R1A2N3G4E5] [oc0ta1ve2s3] and utilizes the [[K01E12Y23]3 k4ey5], conveying a unique and resonant sound. The song has a playtime of [T1M213] seconds and features a very pronounced rhythm. An uncommon [ti0me1 s2ig3na4tu5re6], [T1I2M3E4_5S6I7G8N9A0T1U2R3E4], is utilized, while no [I1N2S3T4R5U6M7E8N9T0S1] are present in the arrangement. The music is representative of the typical sound found in [G1E2N3R4E5].</t>
  </si>
  <si>
    <t>This music has an exceptionally energetic beat with a rapid [te0mp1o2], and it does not follow the usual patterns of the [G1E2N3R4E5] sound. Its pitch range is within [R1A2N3G4E5] [oc0ta1ve2s3], and the [[K01E12Y23]3 k4ey5] provides a powerful and memorable sound. The running time of the song is [T1M213] seconds, and [I1N2S3T4R5U6M7E8N9T0S1] should be included in the music. The music follows a [T1I2M3E4_5S6I7G8N9A0T1U2R3E4] meter, creating a unique and dynamic listening experience that is sure to captivate its audience.</t>
  </si>
  <si>
    <t>['TM1_1', 'K1_1', 'B1_1', 'R3_0']</t>
  </si>
  <si>
    <t>This is a [T1M213]-second-long song with roughly [[N01U12M23_34B45A56R67S78]8 b9ar0s1] and a very smooth and relaxing beat. The [[K01E12Y23]3 k4ey5] in which it's written gives the music a special emotional quality that enhances its overall effect.</t>
  </si>
  <si>
    <t>This song has a pronounced rhythm and lasts for [T1M213] seconds.</t>
  </si>
  <si>
    <t>The music's limited pitch range of [R1A2N3G4E5] [oc0ta1ve2s3] allows for a greater emphasis on the nuances of tone and phrasing, while its use of [[K01E12Y23]3 k4ey5] creates a distinct atmosphere. The song plays for [T1M213] seconds and features a soothing beat. Opting not to incorporate [I1N2S3T4R5U6M7E8N9T0S1], it showcases the beauty of simplicity. With a [ti0me1 s2ig3na4tu5re6 o7f 8[T91I02M13E24_35S46I57G68N79A80T91U02R13E24]3], the song moves gently, expressing [E1M2O3T4I5O6N7].</t>
  </si>
  <si>
    <t>This music offers a diverse and dynamic listening experience with a pitch range spanning [R1A2N3G4E5] [oc0ta1ve2s3] and a medium [te0mp1o2]. [[N01U12M23_34B45A56R67S78]8 b9ar0s1] make up this song, which is given its sound through [I1N2S3T4R5U6M7E8N9T0S1].</t>
  </si>
  <si>
    <t>The musical piece is composed in the [ke0y1] of [K1E2Y3] and showcases a pitch range within [R1A2N3G4E5] [oc0ta1ve2s3]. It has a fast [te0mp1o2] and is based on a [[T01I12M23E34_45S56I67G78N89A90T01U12R23E34]4 t5im6e 7si8gn9at0ur1e2]. The song's running time is [T1M213] seconds, and its beat is neither too fast nor too slow. Deliberately excluded from the piece are [I1N2S3T4R5U6M7E8N9T0S1]. The music evokes a feeling of [E1M2O3T4I5O6N7].</t>
  </si>
  <si>
    <t>This music's pitch range of [R1A2N3G4E5] [oc0ta1ve2s3] offers a unique and memorable listening experience, complemented by its use of [[K01E12Y23]3 k4ey5], which creates a rich and dynamic sonic palette. With a runtime of [T1M213] seconds, the song maintains a [te0mp1o2] that is neither too fast nor too slow, allowing the music to showcase the chosen instruments, while the non-standard [[T01I12M23E34_45S56I67G78N89A90T01U12R23E34]4 t5im6e 7si8gn9at0ur1e2] adds an intriguing touch. The song's rhythm is moderate, and it radiates [E1M2O3T4I5O6N7], resulting in an overall captivating musical composition.</t>
  </si>
  <si>
    <t>['P4_1', 'R3_1', 'S4_1']</t>
  </si>
  <si>
    <t>In [G1E2N3R4E5] style, the use of a specific pitch range of [R1A2N3G4E5] [oc0ta1ve2s3] creates a cohesive and unified sound throughout the musical piece. This, combined with the song's energetic beat, results in a sound that is steeped in the conventions of the genre.</t>
  </si>
  <si>
    <t>['R1_1']</t>
  </si>
  <si>
    <t>The lively rhythm of this song is perfect for dancing. Its upbeat [te0mp1o2] and catchy melody make it hard to resist moving your feet. With every beat, the music energizes and invigorates, encouraging you to let loose and have fun. Whether you're at a party or simply enjoying the music in your living room, this song is sure to get you up and dancing in no time. So turn up the volume and let the rhythm take over as you enjoy the sheer joy and excitement of dancing to this amazing tune.</t>
  </si>
  <si>
    <t>['I4_1', 'P4_1', 'T1_2', 'B1_1']</t>
  </si>
  <si>
    <t>The melody track of this music heavily relies on the use of [I1N2S3T4R5U6M7E8N9T0], while its compact pitch range of [R1A2N3G4E5] [oc0ta1ve2s3] results in a focused and impactful performance. The music moves at a moderate pace and its song structure is made up of [[N01U12M23_34B45A56R67S78]8 b9ar0s1].</t>
  </si>
  <si>
    <t>['S2_1', 'K1_1', 'B1_1']</t>
  </si>
  <si>
    <t>The music in this song is influenced by [A1R2T3I4S5T6], and the use of [[K01E12Y23]3 k4ey5] adds a unique flavor to the overall sound. The song progresses through [[N01U12M23_34B45A56R67S78]8 b9ar0s1], allowing for a well-developed and structured piece of music that showcases the influence of [A1R2T3I4S5T6] and the distinctive use of [K1E2Y3].</t>
  </si>
  <si>
    <t>['TS1_1', 'P4_1', 'T1_1', 'I1_0']</t>
  </si>
  <si>
    <t>The [ti0me1 s2ig3na4tu5re6] of the music is [T1I2M3E4_5S6I7G8N9A0T1U2R3E4]. With a pitch range spanning [R1A2N3G4E5] [oc0ta1ve2s3], this music offers a diverse and dynamic listening experience, even though it is played slowly. Additionally, this song is devoid of [I1N2S3T4R5U6M7E8N9T0S1], creating a unique and stripped-down sound.</t>
  </si>
  <si>
    <t>The musical piece showcases a pitch range within [R1A2N3G4E5] [oc0ta1ve2s3], while [[K01E12Y23]3 k4ey5] adds a unique flavor to this music. Running for [T1M213] seconds, this song has a very serene rhythm and has opted not to incorporate [I1N2S3T4R5U6M7E8N9T0S1]. The meter of the music is [T1I2M3E4_5S6I7G8N9A0T1U2R3E4], contributing to its slow-paced nature. Characterized by its [G1E2N3R4E5] sound, this song offers a distinct musical experience.</t>
  </si>
  <si>
    <t>This music's limited pitch range of [R1A2N3G4E5] [oc0ta1ve2s3] allows for a greater emphasis on the nuances of tone and phrasing, while its use of [[K01E12Y23]3 k4ey5] creates a rich and dynamic sonic palette. The song lasts [T1M213] seconds and features an easy-going rhythm, devoid of any [I1N2S3T4R5U6M7E8N9T0S1]. The [ti0me1 s2ig3na4tu5re6] used in this song is not ordinary [T1I2M3E4_5S6I7G8N9A0T1U2R3E4], and it has a [E1M2O3T4I5O6N7] feeling. With a moderate [te0mp1o2], the song comprises of [[N01U12M23_34B45A56R67S78]8 b9ar0s1] for the listener to enjoy.</t>
  </si>
  <si>
    <t>['T1_0', 'S4_0', 'I1_0']</t>
  </si>
  <si>
    <t>The music that I'm listening to has a speedy [te0mp1o2], but it's not a typical representation of the classic [G1E2N3R4E5] sound. Interestingly, the song's arrangement has omitted the use of [I1N2S3T4R5U6M7E8N9T0S1], which gives it a unique twist and sets it apart from other songs in the same genre.</t>
  </si>
  <si>
    <t>The music's limited pitch range of [R1A2N3G4E5] [oc0ta1ve2s3] allows for a greater emphasis on the nuances of tone and phrasing, while the [[K01E12Y23]3 k4ey5] in this music provides a powerful and memorable sound. With a running time of [T1M213] seconds, this song unfolds at a moderate and enjoyable [te0mp1o2], opting not to incorporate [I1N2S3T4R5U6M7E8N9T0S1]. Its unique [ti0me1 s2ig3na4tu5re6 o7f 8[T91I02M13E24_35S46I57G68N79A80T91U02R13E24]3] contributes to its distinctive character. Overall, this music moves at a balanced rate, showcasing its emotional depth and [E1M2O3T4I5O6N7] characteristics.</t>
  </si>
  <si>
    <t>The [R1A2N3G4E5]-[oc0ta1ve2] pitch range of the music adds a distinctive character to the [K1E2Y3]-[ke0y1] song, emphasizing its emotional depth and giving it a special emotional quality. Clocking in at [T1M213] seconds, this peaceful song features [I1N2S3T4R5U6M7E8N9T0S1] and is played in [[T01I12M23E34_45S56I67G78N89A90T01U12R23E34]4 t5im6e 7si8gn9at0ur1e2] with a moderate pace. The music radiates [E1M2O3T4I5O6N7], making it a truly moving piece.</t>
  </si>
  <si>
    <t>['P4_1', 'K1_1', 'TM1_1', 'R3_1', 'I1_0', 'TS1_1', 'T1_0', 'S4_1', 'B1_1']</t>
  </si>
  <si>
    <t>The music composed in the [[K01E12Y23]3 k4ey5] features a pitch range of [R1A2N3G4E5] [oc0ta1ve2s3], adding a distinctive character that emphasizes its emotional depth. The running time of the song is [T1M213] seconds, and it's divided into [[N01U12M23_34B45A56R67S78]8 b9ar0s1]. The rhythm in this fast-paced song is very dynamic and features a [T1I2M3E4_5S6I7G8N9A0T1U2R3E4] meter. The composition does not involve the use of [I1N2S3T4R5U6M7E8N9T0S1], but it is steeped in the traditions of [G1E2N3R4E5] style, showcasing its unique musical style.</t>
  </si>
  <si>
    <t>['P4_1', 'S4_0']</t>
  </si>
  <si>
    <t>The music with a compact pitch range of [R1A2N3G4E5] [oc0ta1ve2s3] produces a focused and impactful performance. This style of music doesn't follow the traditions of [G1E2N3R4E5].</t>
  </si>
  <si>
    <t>This song employs an uncommon [ti0me1 s2ig3na4tu5re6] and has a duration of [T1M213] seconds.</t>
  </si>
  <si>
    <t>The compact pitch range of [R1A2N3G4E5] [oc0ta1ve2s3] results in a focused and impactful musical performance composed in the [[K01E12Y23]3 k4ey5], playing for [T1M213] seconds. The rhythm in this song is incredibly stimulating, and the music should feature [I1N2S3T4R5U6M7E8N9T0S1]. It features a [T1I2M3E4_5S6I7G8N9A0T1U2R3E4] meter and is played at a quick pace, evoking [E1M2O3T4I5O6N7]. The song structure is made up of [[N01U12M23_34B45A56R67S78]8 b9ar0s1].</t>
  </si>
  <si>
    <t>['P4_1', 'K1_1', 'TM1_1', 'R3_2', 'TS1_1', 'EM1_1', 'B1_1']</t>
  </si>
  <si>
    <t>The pitch range of [R1A2N3G4E5] [oc0ta1ve2s3] adds a distinctive character to the music, emphasizing its emotional depth, while the [[K01E12Y23]3 k4ey5] adds a unique flavor to this music. The song is [T1M213] seconds in length and features a [te0mp1o2] that is neither too fast nor too slow. Its [ti0me1 s2ig3na4tu5re6] is [T1I2M3E4_5S6I7G8N9A0T1U2R3E4], and the music is characterized by [E1M2O3T4I5O6N7]. Throughout the song, there are [[N01U12M23_34B45A56R67S78]8 b9ar0s1].</t>
  </si>
  <si>
    <t>['P4_1', 'K1_1', 'R3_0', 'I1_0']</t>
  </si>
  <si>
    <t>The cohesive and unified sound throughout the musical piece is achieved through the use of a specific pitch range of [R1A2N3G4E5] [oc0ta1ve2s3]. Coupled with the [[K01E12Y23]3 k4ey5], the music conveys a unique and resonant sound. Despite the absence of [I1N2S3T4R5U6M7E8N9T0S1], this song has a very smooth and relaxing beat that creates a tranquil ambiance.</t>
  </si>
  <si>
    <t>['I4_1', 'K1_1', 'TM1_1']</t>
  </si>
  <si>
    <t>The main instrument used to create the melody in this track is [I1N2S3T4R5U6M7E8N9T0]. The [[K01E12Y23]3 k4ey5] adds a unique flavor to this music. The duration of the song is [T1M213] seconds.</t>
  </si>
  <si>
    <t>['P4_1', 'K1_1', 'TM1_1', 'T1_2', 'B1_1']</t>
  </si>
  <si>
    <t>The musical piece is an impressive showcase of pitch range, spanning [R1A2N3G4E5] [oc0ta1ve2s3]. It is in the [[K01E12Y23]3 k4ey5], providing a powerful and memorable sound. The song has a moderate [te0mp1o2] and runs for [T1M213] seconds, with its length determined by [[N01U12M23_34B45A56R67S78]8 b9ar0s1]. Overall, this music is a well-crafted piece with a great range of pitch, memorable [ke0y1], and carefully determined length.</t>
  </si>
  <si>
    <t>['P4_1', 'K1_1', 'TM1_1', 'R3_2', 'I4_1', 'B1_1']</t>
  </si>
  <si>
    <t>This music offers a diverse and dynamic listening experience with a pitch range spanning [R1A2N3G4E5] [oc0ta1ve2s3]. Additionally, the [[K01E12Y23]3 k4ey5] gives this music a special emotional quality. The track is [T1M213] seconds in length, with a moderate beat. The melody prominently features the use of [I1N2S3T4R5U6M7E8N9T0], and listeners can hear [[N01U12M23_34B45A56R67S78]8 b9ar0s1] in this song.</t>
  </si>
  <si>
    <t>The song structure, made up of [[N01U12M23_34B45A56R67S78]8 b9ar0s1], is infused with a unique flavor thanks to the [[K01E12Y23]3 k4ey5]. The [ke0y1] signature of a song can significantly impact its overall sound and atmosphere, and in this case, it adds a distinct character to the music. The number of bars in the song structure helps to organize the music and create a sense of structure and coherence. Together, the [ke0y1] and the bar structure contribute to the overall feel and tone of the music, making it a complete and well-crafted composition.</t>
  </si>
  <si>
    <t>['P4_1', 'TM1_1', 'R3_0', 'I1_1', 'S4_1', 'B1_1']</t>
  </si>
  <si>
    <t>This music offers a diverse and dynamic listening experience with a pitch range spanning [R1A2N3G4E5] [oc0ta1ve2s3]. The song, representative of the typical [G1E2N3R4E5] sound, is [T1M213] seconds in length and consists of [[N01U12M23_34B45A56R67S78]8 b9ar0s1]. Its sound is given through [I1N2S3T4R5U6M7E8N9T0S1], and the calming and soothing beat makes for a relaxing listening experience.</t>
  </si>
  <si>
    <t>['EM1_1', 'TM1_1', 'I1_1']</t>
  </si>
  <si>
    <t>The music in this song is imbued with [E1M2O3T4I5O6N7] and is given its sound through [I1N2S3T4R5U6M7E8N9T0S1]. It has a runtime of [T1M213] seconds.</t>
  </si>
  <si>
    <t>It creates a peaceful and relaxed atmosphere. The melody is soothing and easy on the ears. The combination of the gentle beat and soft melody makes for a very tranquil listening experience. Overall, this song is perfect for unwinding after a long day or simply just taking a moment to relax and destress.</t>
  </si>
  <si>
    <t>The music played at a leisurely pace creates a captivating and memorable experience due to its choice of [[K01E12Y23]3 k4ey5]. The song continues for [T1M213] seconds, allowing ample time for the listener to fully appreciate and immerse themselves in the music.</t>
  </si>
  <si>
    <t>The [ti0me1 s2ig3na4tu5re6] chosen for this song is non-standard, while the music is of moderate [te0mp1o2]. Additionally, you won't find any specific instruments used in this song, creating a unique and possibly unconventional sound.</t>
  </si>
  <si>
    <t>['P4_1', 'K1_1', 'TM1_1', 'R3_0', 'I1_1', 'TS1_1', 'S4_0', 'B1_1']</t>
  </si>
  <si>
    <t>The musical piece showcases a pitch range within [R1A2N3G4E5] [oc0ta1ve2s3], with the [[K01E12Y23]3 k4ey5] providing a powerful and memorable sound. Clocking in at [T1M213] seconds long, this track envelops listeners with its gentle and calming beat. The music comes alive through the skillful use of [I1N2S3T4R5U6M7E8N9T0S1] and is grounded in the [[T01I12M23E34_45S56I67G78N89A90T01U12R23E34]4 t5im6e 7si8gn9at0ur1e2]. Not a typical representation of the classic [G1E2N3R4E5] sound, this music captivates with [[N01U12M23_34B45A56R67S78]8 b9ar0s1] in total.</t>
  </si>
  <si>
    <t>The musical piece employs a specific pitch range of [R1A2N3G4E5] [oc0ta1ve2s3], resulting in a cohesive and unified sound. In addition, the music has a relaxed [te0mp1o2], contributing to its overall atmosphere. This song comprises a total of [[N01U12M23_34B45A56R67S78]8 b9ar0s1], which contributes to its structure and composition.</t>
  </si>
  <si>
    <t>The use of the [[K01E12Y23]3 k4ey5] in this music creates a rich and dynamic sonic palette. However, despite this noteworthy feature, the song does not exhibit the defining characteristics of the [G1E2N3R4E5] style. Perhaps it draws from other genres or incorporates unconventional elements, but whatever the case may be, it distinguishes itself from typical examples of [G1E2N3R4E5]. Nevertheless, the use of the [[K01E12Y23]3 k4ey5] adds depth and texture to the composition, showcasing the versatility of the musician's craft.</t>
  </si>
  <si>
    <t>['P4_1', 'K1_1', 'TM1_1', 'R3_0']</t>
  </si>
  <si>
    <t>This song has a very peaceful beat and its limited pitch range of [R1A2N3G4E5] [oc0ta1ve2s3] allows for a greater emphasis on the nuances of tone and phrasing. The [[K01E12Y23]3 k4ey5] in which it is composed gives it a special emotional quality, and the length of the track is [T1M213] seconds. Overall, the music creates a serene atmosphere that showcases its subtleties in both sound and composition.</t>
  </si>
  <si>
    <t>['TS1_o', 'I1_0', 'I4_0', 'T1_0', 'B1_1']</t>
  </si>
  <si>
    <t>The unconventional [ti0me1 s2ig3na4tu5re6] of this song is accompanied by a notable absence of certain instruments. In particular, [I1N2S3T4R5U6M7E8N9T0S1] are not featured in the piece, and the [I1N2S3T4R5U6M7E8N9T0] is notably absent from the melody track. Despite these omissions, the music is played at a rapid pace, driving the song forward as it progresses through [[N01U12M23_34B45A56R67S78]8 b9ar0s1]. Overall, the unique composition of this piece challenges traditional musical expectations and offers a distinct listening experience.</t>
  </si>
  <si>
    <t>The use of a specific pitch range of [R1A2N3G4E5] [oc0ta1ve2s3] creates a cohesive and unified sound throughout the musical piece, while the [[K01E12Y23]3 k4ey5] gives this music a special emotional quality. This track is [T1M213] seconds in length and moves at a moderate and enjoyable [te0mp1o2]. [I1N2S3T4R5U6M7E8N9T0S1] are not a part of the instrumentation in this song, which follows a [T1I2M3E4_5S6I7G8N9A0T1U2R3E4] meter. Filled with [E1M2O3T4I5O6N7], the music captivates listeners with its fast-paced movement.</t>
  </si>
  <si>
    <t>The pitch range of [R1A2N3G4E5] [oc0ta1ve2s3] adds a distinctive character to the music, emphasizing its emotional depth, while its use of [[K01E12Y23]3 k4ey5] creates a rich and dynamic sonic palette. With a duration of [T1M213] seconds, the song captivates listeners with a tranquilizing beat. Incorporating [I1N2S3T4R5U6M7E8N9T0S1] into the music enhances its overall composition. Despite its unconventional [ti0me1 s2ig3na4tu5re6 o7f 8[T91I02M13E24_35S46I57G68N79A80T91U02R13E24]3], the song maintains a brisk [te0mp1o2], defying the typical patterns of the [G1E2N3R4E5] sound.</t>
  </si>
  <si>
    <t>['P4_1', 'K1_1', 'R3_0', 'I1_0', 'B1_1']</t>
  </si>
  <si>
    <t>With a pitch range spanning [R1A2N3G4E5] [oc0ta1ve2s3], this music offers a diverse and dynamic listening experience. Through its use of [[K01E12Y23]3 k4ey5], it conveys a unique and resonant sound, while also having a very calming and soothing beat. Devoid of [I1N2S3T4R5U6M7E8N9T0S1], the song covers [[N01U12M23_34B45A56R67S78]8 b9ar0s1], creating a captivating musical composition.</t>
  </si>
  <si>
    <t>The use of the [[K01E12Y23]3 k4ey5] in this music creates a distinct atmosphere that is further enriched by the [I1N2S3T4R5U6M7E8N9T0S1]. The combination of these elements brings a unique quality to the music, enhancing its overall impact and emotional resonance. The careful selection and skillful use of the [ke0y1] and instruments demonstrate the artistry and creativity of the composer, adding depth and complexity to the piece. Whether enjoyed as a standalone work or as part of a larger collection, this music is a testament to the power of musical expression and the ability of skilled musicians to captivate and inspire their audiences.</t>
  </si>
  <si>
    <t>This song has a very fast and lively rhythm and [I1N2S3T4R5U6M7E8N9T0S1] play an important role in the music. The duration of this song is [T1M213] seconds, showcasing its high energy and vibrant sound. The instruments contribute to the dynamic quality of the music, adding depth and texture to the overall sound.</t>
  </si>
  <si>
    <t>['P4_1', 'K1_1', 'R3_1', 'TS1_o', 'T1_1', 'EM1_1', 'B1_1']</t>
  </si>
  <si>
    <t>The compact pitch range of [R1A2N3G4E5] [oc0ta1ve2s3] results in a focused and impactful musical performance, complemented by this music's use of [[K01E12Y23]3 k4ey5], which creates a rich and dynamic sonic palette. Adding to its allure, the song boasts a very powerful and driving beat, while deviating from convention with its unconventional [[T01I12M23E34_45S56I67G78N89A90T01U12R23E34]4 t5im6e 7si8gn9at0ur1e2]. Played at a slow rate, the music evokes a [E1M2O3T4I5O6N7] feeling throughout, making it even more captivating. This song consists of [[N01U12M23_34B45A56R67S78]8 b9ar0s1] in total.</t>
  </si>
  <si>
    <t>The music in question has a pitch range of [R1A2N3G4E5] [oc0ta1ve2s3] and utilizes the [[K01E12Y23]3 k4ey5] to create a rich and dynamic sonic palette. The track has a moderate [te0mp1o2] and a length of [T1M213] seconds. [I1N2S3T4R5U6M7E8N9T0S1] are not featured in this song, which follows a [T1I2M3E4_5S6I7G8N9A0T1U2R3E4] meter and moves at a balanced rate. The music is evocative of the classic [G1E2N3R4E5] sound, making for a nostalgic and captivating listening experience.</t>
  </si>
  <si>
    <t>['K1_1', 'R3_0', 'I1_1']</t>
  </si>
  <si>
    <t>The [I1N2S3T4R5U6M7E8N9T0S1] used in this music add to its overall composition, while the [K1E2Y3] contributes a unique flavor that sets it apart. Additionally, the slow and relaxing [te0mp1o2] of the song creates a calming atmosphere, making it a great choice for relaxation or unwinding after a long day. Overall, the combination of these elements produces a beautiful musical piece that can be enjoyed by listeners of various tastes and preferences.</t>
  </si>
  <si>
    <t>['T1_0', 'R3_0', 'I1_0']</t>
  </si>
  <si>
    <t>This song has a fast rhythm that is also very calming, and it is devoid of any instruments. Despite the absence of instruments, the rhythm of the song creates a soothing effect on the listener. It is a unique and interesting experience to listen to a song with such contradictory elements. The fast yet calming rhythm, combined with the lack of instruments, creates a distinctive sound that is both captivating and relaxing.</t>
  </si>
  <si>
    <t>['P4_1', 'K1_1', 'TM1_1', 'R3_2', 'I1_0', 'TS1_o', 'T1_1', 'S4_1']</t>
  </si>
  <si>
    <t>The music being discussed in this paragraph has a limited pitch range of [R1A2N3G4E5] [oc0ta1ve2s3], which enables a greater emphasis on the nuances of tone and phrasing. Its use of the [[K01E12Y23]3 k4ey5] provides a powerful and memorable sound that contributes to its classic representation of [G1E2N3R4E5] music. Additionally, the song runs for [T1M213] seconds and has a consistent and moderate beat, despite being devoid of [I1N2S3T4R5U6M7E8N9T0S1]. Interestingly, this song employs an uncommon [ti0me1 s2ig3na4tu5re6 o7f 8[T91I02M13E24_35S46I57G68N79A80T91U02R13E24]3] that contributes to its slow-paced beat and distinctive sound. Overall, this song is a quintessential example of [G1E2N3R4E5] music and showcases the unique characteristics of this genre.</t>
  </si>
  <si>
    <t>The compact pitch range of [R1A2N3G4E5] [oc0ta1ve2s3] is known to result in a focused and impactful musical performance. Additionally, the use of [[K01E12Y23]3 k4ey5] in this music adds a unique flavor to the overall composition. When employed together, the limited range and specific [ke0y1] choice work harmoniously to create a memorable and distinctive musical experience. Whether it's in a live performance or a recorded track, this combination can enhance the emotional impact and resonance of the music for the audience.</t>
  </si>
  <si>
    <t>The use of a specific pitch range of [R1A2N3G4E5] [oc0ta1ve2s3] creates a cohesive and unified sound throughout the musical piece, while [[K01E12Y23]3 k4ey5] adds a unique flavor to this music. The song is composed of approximately [[N01U12M23_34B45A56R67S78]8 b9ar0s1], and the combination of the pitch range and [ke0y1] choice contributes to the overall mood and atmosphere of the composition. The consistent use of the chosen pitch range helps to create a sense of continuity and coherence, while the choice of [ke0y1] adds a distinct character and emotion to the music. Together with the number of bars, these elements contribute to the composition's overall structure and identity.</t>
  </si>
  <si>
    <t>The music's limited pitch range of [R1A2N3G4E5] [oc0ta1ve2s3] allows for a greater emphasis on the nuances of tone and phrasing, while the [[K01E12Y23]3 k4ey5] provides a powerful and memorable sound. Running for [T1M213] seconds, this track maintains a rhythm that is neither too fast nor too slow and excludes any [I1N2S3T4R5U6M7E8N9T0S1]. Deviating from the norm in its [ti0me1 s2ig3na4tu5re6 o7f 8[T91I02M13E24_35S46I57G68N79A80T91U02R13E24]3], this high-speed music is a classic representation of [G1E2N3R4E5] music.</t>
  </si>
  <si>
    <t>['R3_1', 'I1_0', 'T1_2', 'EM1_1', 'B1_1']</t>
  </si>
  <si>
    <t>The song I'm referring to has a really lively rhythm and a moderate [te0mp1o2]. Interestingly, the song deliberately excluded instruments, which adds to its unique character. Despite the lack of instruments, the music is imbued with a strong emotion that's hard to ignore. Additionally, the song's structure follows a specific pattern, consisting of [[N01U12M23_34B45A56R67S78]8 b9ar0s1]. Overall, the combination of the song's rhythm, absence of instruments, emotional depth, and structural pattern make for a captivating listening experience.</t>
  </si>
  <si>
    <t>The use of a specific pitch range of [R1A2N3G4E5] [oc0ta1ve2s3] creates a cohesive and unified sound throughout the musical piece, while the music's use of [[K01E12Y23]3 k4ey5] creates a distinct atmosphere. The length of the track is [T1M213] seconds, and it features an exceptionally energetic beat. The music should include [I1N2S3T4R5U6M7E8N9T0S1] and is played at a brisk pace. Additionally, the [ti0me1 s2ig3na4tu5re6] employed in this song is uncommon, reflecting its rootedness in the conventions of [G1E2N3R4E5] music.</t>
  </si>
  <si>
    <t>['EM1_1', 'K1_1', 'B1_1']</t>
  </si>
  <si>
    <t>The [E1M2O3T4I5O6N7]-imbued music uses the [[K01E12Y23]3 k4ey5] to create a distinct atmosphere that covers [[N01U12M23_34B45A56R67S78]8 b9ar0s1].</t>
  </si>
  <si>
    <t>['P4_1', 'K1_1', 'TM1_1', 'TS1_o', 'I1_0', 'B1_1']</t>
  </si>
  <si>
    <t>The [R1A2N3G4E5]-[oc0ta1ve2] pitch range used in this [T1M213]-second musical performance creates a focused and impactful sound. Adding to the richness of the sonic palette is the use of the [[K01E12Y23]3 k4ey5]. Despite being [T1I2M3E4_5S6I7G8N9A0T1U2R3E4] and having a length of [[N01U12M23_34B45A56R67S78]8 b9ar0s1], this unique musical piece stands out due to its lack of [I1N2S3T4R5U6M7E8N9T0S1], making it a departure from the norm and offering a singular listening experience.</t>
  </si>
  <si>
    <t>['P4_1', 'K1_1', 'TM1_1', 'R3_2', 'I1_1', 'TS1_o', 'T1_2', 'S4_1']</t>
  </si>
  <si>
    <t>This music has a pitch range of [R1A2N3G4E5] [oc0ta1ve2s3] and utilizes the [[K01E12Y23]3 k4ey5] to create a distinct atmosphere. The song has a playtime of [T1M213] seconds and features a consistent and moderate beat, which is representative of the typical [G1E2N3R4E5] sound. The music is given its sound through the use of [I1N2S3T4R5U6M7E8N9T0S1]. Although the song moves at a moderate speed, its [ti0me1 s2ig3na4tu5re6], [T1I2M3E4_5S6I7G8N9A0T1U2R3E4], is not commonly used. Overall, this song's unique combination of pitch range, [ke0y1], beat, instruments, and [ti0me1 s2ig3na4tu5re6] creates a memorable and representative piece of [G1E2N3R4E5] music.</t>
  </si>
  <si>
    <t>['TS1_1', 'I1_1']</t>
  </si>
  <si>
    <t>The music is enriched by [I1N2S3T4R5U6M7E8N9T0S1] and is based on a [[T01I12M23E34_45S56I67G78N89A90T01U12R23E34]4 t5im6e 7si8gn9at0ur1e2]. This combination of instruments and [ti0me1 s2ig3na4tu5re6] creates a unique and distinctive sound that sets this music apart from others. The rhythmic structure provided by the [ti0me1 s2ig3na4tu5re6] provides a foundation for the melody and harmonies created by the instruments. Together, these elements create a rich and complex musical experience that engages the listener's ear and emotions. Whether it is the driving beat of a 4/4 [ti0me1 s2ig3na4tu5re6] or the intricate rhythms of a 7/8 [ti0me1 s2ig3na4tu5re6], the combination of instruments and [ti0me1 s2ig3na4tu5re6] can create a powerful and unforgettable musical experience.</t>
  </si>
  <si>
    <t xml:space="preserve">
The music's limited pitch range of [R1A2N3G4E5] [oc0ta1ve2s3] allows for a greater emphasis on the nuances of tone and phrasing. This is because when the available notes are fewer, each note becomes more significant, and the musician has to make the most out of each one. This can result in more deliberate and intentional playing, with a focus on expressing the emotions and subtleties of the music. Additionally, the limited pitch range can also make the music more accessible to those with less experience or training, as it requires less technical skill to play but still allows for a high level of expressiveness.</t>
  </si>
  <si>
    <t>The song has a very comfortable beat that is based on a [[T01I12M23E34_45S56I67G78N89A90T01U12R23E34]4 t5im6e 7si8gn9at0ur1e2]. The music's rhythmic structure, which is reflected in the [ti0me1 s2ig3na4tu5re6], contributes to the overall feeling of ease and relaxation in the song. The consistent beat allows the listener to settle into the groove and enjoy the music's flow without feeling rushed or disoriented. The [ti0me1 s2ig3na4tu5re6] also plays an important role in defining the song's genre, as certain genres are associated with specific rhythmic patterns and [ti0me1 s2ig3na4tu5re6]s. Overall, the comfortable beat and well-crafted [ti0me1 s2ig3na4tu5re6] contribute to the song's musical appeal and ability to engage and captivate its listeners.</t>
  </si>
  <si>
    <t>['TS1_o', 'EM1_1', 'TM1_1', 'I1_1']</t>
  </si>
  <si>
    <t>This [T1M213]-second song features an unconventional [ti0me1 s2ig3na4tu5re6], which adds to its unique sound. Despite the unconventional [ti0me1 s2ig3na4tu5re6], the music effectively conveys [E1M2O3T4I5O6N7] through its use of [I1N2S3T4R5U6M7E8N9T0S1]. It's important for these instruments to be included in the music to create the desired emotional impact. Overall, the combination of the unconventional [ti0me1 s2ig3na4tu5re6] and the well-chosen instruments make for a distinctive and emotionally powerful piece of music.</t>
  </si>
  <si>
    <t>The music's limited pitch range of [R1A2N3G4E5] [oc0ta1ve2s3] allows for a greater emphasis on the nuances of tone and phrasing, while its use of [[K01E12Y23]3 k4ey5] creates a distinct atmosphere. With a duration of [T1M213] seconds, the music is given its sound through the use of [I1N2S3T4R5U6M7E8N9T0S1].</t>
  </si>
  <si>
    <t>The compact pitch range of [R1A2N3G4E5] [oc0ta1ve2s3] results in a focused and impactful musical performance, enhanced by the [[K01E12Y23]3 k4ey5] that provides a powerful and memorable sound. With a length of [T1M213] seconds, the song captivates listeners with its smooth and steady rhythm, complemented by the inclusion of [I1N2S3T4R5U6M7E8N9T0S1]. Set in a [[T01I12M23E34_45S56I67G78N89A90T01U12R23E34]4 t5im6e 7si8gn9at0ur1e2], this composition defies the conventions of [G1E2N3R4E5] style, showcasing its uniqueness across approximately [[N01U12M23_34B45A56R67S78]8 b9ar0s1].</t>
  </si>
  <si>
    <t>['P4_1', 'K1_1', 'TM1_1', 'R3_1', 'I1_0', 'TS1_o', 'T1_2', 'EM1_1', 'B1_1']</t>
  </si>
  <si>
    <t>The music being described has a limited pitch range of [R1A2N3G4E5] [oc0ta1ve2s3], which allows for a greater emphasis on the nuances of tone and phrasing. Additionally, it is played in the [[K01E12Y23]3 k4ey5], which adds a unique flavor to the piece. With a length of [T1M213] seconds, the song is of moderate speed and has an extremely strong beat. Despite being devoid of [I1N2S3T4R5U6M7E8N9T0S1], the music utilizes an unusual [ti0me1 s2ig3na4tu5re6 o7f 8[T91I02M13E24_35S46I57G68N79A80T91U02R13E24]3]. The song spans approximately [[N01U12M23_34B45A56R67S78]8 b9ar0s1] and is imbued with [E1M2O3T4I5O6N7]. Overall, this music is a unique and emotional piece that showcases the importance of tone, phrasing, and rhythm.</t>
  </si>
  <si>
    <t>This music offers a unique and memorable listening experience with its pitch range of [R1A2N3G4E5] [oc0ta1ve2s3] and powerful sound in the [[K01E12Y23]3 k4ey5]. The song is [T1M213] seconds long and has a comfortably moderate rhythm. It doesn't include any [I1N2S3T4R5U6M7E8N9T0S1], and its [ti0me1 s2ig3na4tu5re6] is [T1I2M3E4_5S6I7G8N9A0T1U2R3E4]. This moderate [te0mp1o2] music effectively conveys [E1M2O3T4I5O6N7].</t>
  </si>
  <si>
    <t>The music offers a unique and memorable listening experience with its pitch range of [R1A2N3G4E5] [oc0ta1ve2s3]. Its choice of [[K01E12Y23]3 k4ey5] adds to the captivating quality of the music, creating a lasting impression on the listener. Furthermore, the [ti0me1 s2ig3na4tu5re6] of the music is [T1I2M3E4_5S6I7G8N9A0T1U2R3E4], further enhancing the overall musical experience. All of these elements come together to create a truly unforgettable auditory journey that is sure to leave a lasting impression on anyone who listens.</t>
  </si>
  <si>
    <t>['K1_1', 'TM1_1', 'I1_0']</t>
  </si>
  <si>
    <t>The captivating and memorable experience offered by this music is partly due to its choice of [[K01E12Y23]3 k4ey5]. The song itself lasts [T1M213] seconds, but what makes it even more unique is the fact that its arrangement has intentionally omitted the use of [I1N2S3T4R5U6M7E8N9T0S1]. This deliberate choice in the arrangement creates a distinct sound and adds to the overall impact of the music, making it an even more unforgettable experience for the listener.</t>
  </si>
  <si>
    <t>The track that I'm referring to runs for [T1M213] seconds and features a very dynamic rhythm. Despite its length, the song manages to maintain a high level of energy throughout, thanks in large part to the dynamic nature of its rhythm. This combination of length and energy makes it a standout track that's sure to leave a lasting impression on anyone who listens to it.</t>
  </si>
  <si>
    <t>['K1_1', 'TM1_1', 'R3_0', 'T1_1', 'EM1_1']</t>
  </si>
  <si>
    <t>The choice of [[K01E12Y23]3 k4ey5] in this song creates a captivating and memorable experience that lasts [T1M213] seconds. The soothing beat and slow pace of the music contribute to its overall ambiance. Ultimately, this music is defined by its ability to evoke [E1M2O3T4I5O6N7].</t>
  </si>
  <si>
    <t>The song is designed to progress through a specific number of bars, which provides a framework for the overall structure of the music. To create a well-rounded composition, it is important to include a variety of instruments that complement each other and contribute to the overall sound of the piece. Whether it's the melody, harmony, rhythm, or a combination of all three, the instruments chosen should work together to create a cohesive and engaging musical experience for the listener.</t>
  </si>
  <si>
    <t>['TM1_1', 'TS1_o', 'I1_1', 'T1_2', 'EM1_1']</t>
  </si>
  <si>
    <t>The song, which runs for [T1M213] seconds, has an out-of-the-ordinary [ti0me1 s2ig3na4tu5re6]. During the musical performance, [I1N2S3T4R5U6M7E8N9T0S1] are utilized, and the song is played at a moderate rate. The music is characterized by [E1M2O3T4I5O6N7], which permeates the entire composition.</t>
  </si>
  <si>
    <t>The utilization of [I1N2S3T4R5U6M7E8N9T0S1] in this musical performance, which plays for [T1M213] seconds, results in a smooth and steady rhythm. Additionally, the compact pitch range of [R1A2N3G4E5] [oc0ta1ve2s3] enhances the impact and focus of the music, creating a truly impactful experience for the listener.</t>
  </si>
  <si>
    <t>['P4_1', 'K1_1', 'TM1_1', 'R3_2', 'I1_0', 'B1_1']</t>
  </si>
  <si>
    <t>The song's pitch range is within [R1A2N3G4E5] [oc0ta1ve2s3], and the [[K01E12Y23]3 k4ey5] gives it a special emotional quality. It has a duration of [T1M213] seconds and a moderate, enjoyable [te0mp1o2]. Deliberately excluding [I1N2S3T4R5U6M7E8N9T0S1], this song features [[N01U12M23_34B45A56R67S78]8 b9ar0s1] in its composition.</t>
  </si>
  <si>
    <t>['P4_1', 'K1_1', 'I1_1', 'T1_2', 'B1_1']</t>
  </si>
  <si>
    <t>The pitch range of [R1A2N3G4E5] [oc0ta1ve2s3] adds a distinctive character to the music, emphasizing its emotional depth, while the choice of [[K01E12Y23]3 k4ey5] results in a captivating and memorable experience. The music is given its sound through [I1N2S3T4R5U6M7E8N9T0S1], and the song maintains a moderate [te0mp1o2], divided into [[N01U12M23_34B45A56R67S78]8 b9ar0s1].</t>
  </si>
  <si>
    <t>The track lasts for [T1M213] seconds and features a gentle and easy rhythm.</t>
  </si>
  <si>
    <t>This music's choice of [[K01E12Y23]3 k4ey5] results in a captivating and memorable experience, with a running time of [T1M213] seconds. Additionally, the [ti0me1 s2ig3na4tu5re6] of this song is not usual, adding to its unique appeal.</t>
  </si>
  <si>
    <t>['P4_1', 'TM1_1', 'R3_1', 'TS1_o', 'I1_0', 'S4_0']</t>
  </si>
  <si>
    <t>The use of a specific pitch range of [R1A2N3G4E5] [oc0ta1ve2s3] creates a cohesive and unified sound throughout the [T1M213]-second musical piece, whose rhythm is incredibly powerful. Despite having a unique [ti0me1 s2ig3na4tu5re6 o7f 8[T91I02M13E24_35S46I57G68N79A80T91U02R13E24]3], [I1N2S3T4R5U6M7E8N9T0S1] are not a part of the instrumentation in this song, whose style is not reflective of the usual features of the [G1E2N3R4E5] genre.</t>
  </si>
  <si>
    <t>['R3_0', 'TS1_o']</t>
  </si>
  <si>
    <t>The rhythm in this song is very harmonious, but it's not common due to the [ti0me1 s2ig3na4tu5re6] chosen. Despite the unusual [ti0me1 s2ig3na4tu5re6], the song maintains its pleasing and balanced melody. The creative decision to use an unconventional [ti0me1 s2ig3na4tu5re6] adds an interesting and unique aspect to the composition, making it stand out from other pieces in its genre. The overall effect is a dynamic and memorable musical experience that showcases the talent and creativity of the composer.</t>
  </si>
  <si>
    <t>['TM1_1', 'I1_1', 'T1_2', 'S4_1', 'B1_1']</t>
  </si>
  <si>
    <t>The song is of a moderate speed and has a duration of [T1M213] seconds. It is defined by its [G1E2N3R4E5] influences and consists of [[N01U12M23_34B45A56R67S78]8 b9ar0s1]. The music should include [I1N2S3T4R5U6M7E8N9T0S1] to enhance the overall sound.</t>
  </si>
  <si>
    <t>This track offers a unique and memorable listening experience with its pitch range of [R1A2N3G4E5] [oc0ta1ve2s3] and use of the [[K01E12Y23]3 k4ey5], which creates a distinct atmosphere. In addition, the track has a duration of [T1M213] seconds, allowing the listener to fully immerse themselves in the music's rich and dynamic sound.</t>
  </si>
  <si>
    <t>['TS1_o', 'T1_1', 'I1_0']</t>
  </si>
  <si>
    <t>This song features an unconventional [ti0me1 s2ig3na4tu5re6], and is performed slowly. Additionally, the song has deliberately excluded certain instruments.</t>
  </si>
  <si>
    <t>The use of a specific pitch range of [R1A2N3G4E5] [oc0ta1ve2s3] creates a cohesive and unified sound throughout the musical piece, while the choice of [[K01E12Y23]3 k4ey5] results in a captivating and memorable experience. With a runtime of [T1M213] seconds, the song showcases a gentle and easy rhythm, accompanied by the notable absence of [I1N2S3T4R5U6M7E8N9T0S1]. Its [ti0me1 s2ig3na4tu5re6], [T1I2M3E4_5S6I7G8N9A0T1U2R3E4], deviates from the typical conventions, while maintaining a moderate [te0mp1o2]. This unique style defies the typical characteristics of the [G1E2N3R4E5] genre.</t>
  </si>
  <si>
    <t>The music is brought to life through the use of instruments. Instruments are a fundamental component of music production, providing texture, melody, and rhythm. They can be played in various ways, producing unique sounds that can evoke emotions and tell stories. Whether it's the strumming of a guitar, the beat of a drum, or the harmony of a piano, instruments play a crucial role in creating the rich and diverse soundscapes that make up the world of music. Without instruments, music would be a much less vibrant and expressive art form.</t>
  </si>
  <si>
    <t>This music offers a unique and memorable listening experience with its pitch range of [R1A2N3G4E5] [oc0ta1ve2s3]. The [[K01E12Y23]3 k4ey5] adds a unique flavor to the music, while the heavy beat and gentle rhythm, with a running time of [T1M213] seconds, create a musical performance that is both compelling and evocative. The use of [I1N2S3T4R5U6M7E8N9T0S1] in the performance further adds to its appeal, along with its [T1I2M3E4_5S6I7G8N9A0T1U2R3E4] meter. All of these elements come together to create a quintessential example of the [G1E2N3R4E5] sound, making this song a must-listen for anyone who appreciates great music.</t>
  </si>
  <si>
    <t>The song plays for [T1M213] seconds, and the rhythm of this music is relaxed and moderate, while the [[K01E12Y23]3 k4ey5] adds a unique flavor.</t>
  </si>
  <si>
    <t>['P4_1', 'K1_1', 'TM1_1', 'R3_0', 'I1_1', 'TS1_1', 'T1_2', 'S4_1', 'B1_1']</t>
  </si>
  <si>
    <t>This song embodies the essence of classic [G1E2N3R4E5] music with a compact pitch range of [R1A2N3G4E5] [oc0ta1ve2s3] that results in a focused and impactful musical performance. It conveys a unique and resonant sound through its use of [[K01E12Y23]3 k4ey5] and has a duration of [T1M213] seconds. The music is brought to life through the use of [I1N2S3T4R5U6M7E8N9T0S1], which creates a calming and soothing beat. The meter of the music is [T1I2M3E4_5S6I7G8N9A0T1U2R3E4] and it has a moderate-speed [te0mp1o2]. The song consists of roughly [[N01U12M23_34B45A56R67S78]8 b9ar0s1], making it a well-structured piece of music that showcases the beauty and intricacy of [G1E2N3R4E5].</t>
  </si>
  <si>
    <t>This song has a running time of [T1M213] seconds and the music is representative of the typical [G1E2N3R4E5] sound.</t>
  </si>
  <si>
    <t>['P4_1', 'K1_1', 'TM1_1', 'R3_0', 'I1_0', 'TS1_1', 'T1_0', 'EM1_1', 'B1_1']</t>
  </si>
  <si>
    <t>The music piece utilizes a specific pitch range of [R1A2N3G4E5] [oc0ta1ve2s3], which creates a cohesive and unified sound that permeates throughout the track's entirety. Coupled with the choice of [[K01E12Y23]3 k4ey5], the music results in a captivating and memorable experience for the listener. The track, clocking in at [T1M213] seconds in length, features a gentle and calming beat, deliberately excluding [I1N2S3T4R5U6M7E8N9T0S1] to further reinforce the emotional tone. The music is played at a brisk pace and has a [ti0me1 s2ig3na4tu5re6 o7f 8[T91I02M13E24_35S46I57G68N79A80T91U02R13E24]3], with [[N01U12M23_34B45A56R67S78]8 b9ar0s1], allowing for a well-structured and dynamic musical piece that is filled with [E1M2O3T4I5O6N7].</t>
  </si>
  <si>
    <t>['I4_0', 'K1_1', 'B1_1', 'TS1_1']</t>
  </si>
  <si>
    <t>In this track, the melody is not played using [I1N2S3T4R5U6M7E8N9T0]. The music is in [K1E2Y3], which adds a special emotional quality to it. It covers [[N01U12M23_34B45A56R67S78]8 b9ar0s1] and has a meter of [T1I2M3E4_5S6I7G8N9A0T1U2R3E4].</t>
  </si>
  <si>
    <t>This track, a classic representation of [G1E2N3R4E5] music, conveys a unique and resonant sound through its use of [[K01E12Y23]3 k4ey5]. Its pitch range is within [R1A2N3G4E5] [oc0ta1ve2s3], and it runs for [T1M213] seconds, moving slowly. The [te0mp1o2] of this song is not too fast or too slow, while the [I1N2S3T4R5U6M7E8N9T0S1] add to the musical composition. Additionally, the song's [ti0me1 s2ig3na4tu5re6] is atypical, further enhancing its distinctive qualities.</t>
  </si>
  <si>
    <t>['T1_1', 'EM1_1', 'I1_1']</t>
  </si>
  <si>
    <t>The music that expresses a particular emotion is played at a slow rate and relies heavily on the use of specific instruments. The use of these instruments is vital to the overall expression of the emotion that the music conveys.</t>
  </si>
  <si>
    <t>['P4_1', 'TM1_1', 'I1_1']</t>
  </si>
  <si>
    <t>The music's limited pitch range of [R1A2N3G4E5] [oc0ta1ve2s3] allows for a greater emphasis on the nuances of tone and phrasing, while the song's running time is [T1M213] seconds. The music is brought to life through the use of [I1N2S3T4R5U6M7E8N9T0S1].</t>
  </si>
  <si>
    <t>The pitch range of [R1A2N3G4E5] [oc0ta1ve2s3] adds a distinctive character to the music, emphasizing its emotional depth, while its use of [[K01E12Y23]3 k4ey5] creates a rich and dynamic sonic palette. Clocking in at [T1M213] seconds, this song captivates with a gentle and calming beat, enriched by the harmonious blend of [I1N2S3T4R5U6M7E8N9T0S1]. Its meter, [T1I2M3E4_5S6I7G8N9A0T1U2R3E4], sets the rhythmic foundation, guiding the song as it moves at a gentle pace, ultimately defining the music by its evocative [E1M2O3T4I5O6N7].</t>
  </si>
  <si>
    <t>['K1_1', 'TM1_1', 'R1_1', 'TS1_1', 'S4_0']</t>
  </si>
  <si>
    <t>The [[K01E12Y23]3 k4ey5] gives this music a special emotional quality, and the song runs for [T1M213] seconds. It is easy to dance to, and the [[T01I12M23E34_45S56I67G78N89A90T01U12R23E34]4 t5im6e 7si8gn9at0ur1e2] is used in the music. Additionally, this music breaks away from the usual patterns of the [G1E2N3R4E5] sound.</t>
  </si>
  <si>
    <t>['P4_1', 'TM1_1', 'I1_0', 'T1_0', 'EM1_1']</t>
  </si>
  <si>
    <t>With a pitch range spanning [R1A2N3G4E5] [oc0ta1ve2s3], this music offers a diverse and dynamic listening experience that runs for [T1M213] seconds. Deliberately excluding [I1N2S3T4R5U6M7E8N9T0S1], the song has a quick beat and expresses [E1M2O3T4I5O6N7]. Its unique range allows the listener to experience a wide variety of sounds and emotions throughout the song, while the deliberate exclusion of certain instruments creates a distinct and intentional sound that sets it apart from other music. Overall, this song offers a powerful and engaging musical experience that will leave a lasting impression on its listeners.</t>
  </si>
  <si>
    <t>This music offers a diverse and dynamic listening experience with a pitch range spanning [R1A2N3G4E5] [oc0ta1ve2s3]. The [[K01E12Y23]3 k4ey5] provides a powerful and memorable sound throughout the song, which has a duration of [T1M213] seconds and a smooth and steady rhythm. Notably absent in this piece are [I1N2S3T4R5U6M7E8N9T0S1], while the [ti0me1 s2ig3na4tu5re6] is unconventional with [T1I2M3E4_5S6I7G8N9A0T1U2R3E4]. The sluggish [te0mp1o2] creates a feeling of [E1M2O3T4I5O6N7], which radiates throughout the music.</t>
  </si>
  <si>
    <t>['P4_1', 'R3_2', 'TS1_o']</t>
  </si>
  <si>
    <t>The musical piece that I am referring to showcases a pitch range within [R1A2N3G4E5] [oc0ta1ve2s3] and employs an uncommon [ti0me1 s2ig3na4tu5re6 o7f 8[T91I02M13E24_35S46I57G68N79A80T91U02R13E24]3]. Additionally, the beat of this song is moderate, which adds to its unique and distinct sound. Overall, this song stands out from others due to its combination of unusual [ti0me1 s2ig3na4tu5re6], moderate beat, and impressive pitch range.</t>
  </si>
  <si>
    <t>['P4_1', 'TM1_1', 'R3_1', 'I1_1', 'T1_2', 'EM1_1', 'B1_1']</t>
  </si>
  <si>
    <t>The pitch range of [R1A2N3G4E5] [oc0ta1ve2s3] adds a distinctive character to the music, emphasizing its emotional depth, while the song's length of [T1M213] seconds and approximately [[N01U12M23_34B45A56R67S78]8 b9ar0s1] provides a framework for its composition. The rhythm in this song is very dynamic, complemented by the [I1N2S3T4R5U6M7E8N9T0S1], which contribute to the overall musical arrangement. With a moderate [te0mp1o2], the music evokes [E1M2O3T4I5O6N7] in nature.</t>
  </si>
  <si>
    <t>The music's limited pitch range of [R1A2N3G4E5] [oc0ta1ve2s3] allows for a greater emphasis on the nuances of tone and phrasing, while the [[K01E12Y23]3 k4ey5] gives this music a special emotional quality. With a length of [T1M213] seconds, the song showcases a peaceful beat and its composition excludes the use of [I1N2S3T4R5U6M7E8N9T0S1]. Based on a [[T01I12M23E34_45S56I67G78N89A90T01U12R23E34]4 t5im6e 7si8gn9at0ur1e2], the music carries a sluggish [te0mp1o2], embodying a classic representation of [G1E2N3R4E5] music.</t>
  </si>
  <si>
    <t>The music that utilizes the [[K01E12Y23]3 k4ey5] has a distinct and evocative quality. This is because the [[K01E12Y23]3 k4ey5] contributes to a unique and resonant sound that is immediately recognizable. By incorporating the [[K01E12Y23]3 k4ey5] into their music, artists are able to create a mood or atmosphere that is difficult to replicate with other [ke0y1]s. Whether it's a melancholic ballad or an upbeat dance track, the [[K01E12Y23]3 k4ey5] can add an extra dimension to the music that elevates it to a new level. Overall, the use of the [[K01E12Y23]3 k4ey5] is a powerful tool that musicians can use to create music that resonates with listeners in a meaningful way.</t>
  </si>
  <si>
    <t>['P4_1', 'K1_1', 'TM1_1', 'R3_0', 'I1_0', 'EM1_1', 'B1_1']</t>
  </si>
  <si>
    <t>This music offers a diverse and dynamic listening experience with a pitch range spanning [R1A2N3G4E5] [oc0ta1ve2s3]. The powerful and memorable sound of the [[K01E12Y23]3 k4ey5] is prominent throughout the song, which plays for [T1M213] seconds and progresses through [[N01U12M23_34B45A56R67S78]8 b9ar0s1]. Despite deliberately excluding [I1N2S3T4R5U6M7E8N9T0S1], the music has a very soft and smooth rhythm that imbues [E1M2O3T4I5O6N7] into the song. Overall, this song presents a unique and compelling musical composition that showcases a wide range of emotions and tonalities.</t>
  </si>
  <si>
    <t>This music's pitch range of [R1A2N3G4E5] [oc0ta1ve2s3] offers a unique and memorable listening experience, while the [[K01E12Y23]3 k4ey5] provides a powerful and memorable sound. With a duration of [T1M213] seconds, the song maintains a steady and moderate rhythm. The music incorporates [I1N2S3T4R5U6M7E8N9T0S1] to create its distinctive sound, and follows the meter of [T1I2M3E4_5S6I7G8N9A0T1U2R3E4]. Despite its slow-paced beat, the song diverges from the traditional conventions of the classic [G1E2N3R4E5] style.</t>
  </si>
  <si>
    <t>This music is characterized by a pitch range of [R1A2N3G4E5] [oc0ta1ve2s3] and a distinct atmosphere created by its use of the [[K01E12Y23]3 k4ey5]. Running for [T1M213] seconds, the song has a moderate and enjoyable [te0mp1o2], and it does not feature any [I1N2S3T4R5U6M7E8N9T0S1]. Its meter is [T1I2M3E4_5S6I7G8N9A0T1U2R3E4], and it moves at a moderate speed, all while being defined by its [E1M2O3T4I5O6N7].</t>
  </si>
  <si>
    <t>['K1_1', 'R3_1', 'I1_1', 'T1_1', 'EM1_1', 'B1_1']</t>
  </si>
  <si>
    <t>The use of [[K01E12Y23]3 k4ey5] in this music creates a distinct atmosphere with a relaxed [te0mp1o2] that is [E1M2O3T4I5O6N7] in nature. The beat in the song is very heavy, and it should feature [I1N2S3T4R5U6M7E8N9T0S1]. Overall, the song is composed of approximately [[N01U12M23_34B45A56R67S78]8 b9ar0s1], contributing to its unique sound and feel.</t>
  </si>
  <si>
    <t>The song's fast [te0mp1o2] is complemented by the use of instruments that give it its sound. These instruments play a crucial role in creating the overall feel of the music and contribute to the listener's experience. Whether it's the beat of the drums, the strumming of a guitar, or the melody of a piano, each instrument adds its unique texture to the song, making it a cohesive and dynamic piece of music. Without the use of instruments, the song would lack its characteristic sound and would not be as memorable or engaging to the listener.</t>
  </si>
  <si>
    <t>The music in this song has a sluggish and very slow [te0mp1o2], which creates a relaxing atmosphere. Additionally, the song's [ti0me1 s2ig3na4tu5re6] is not standard, adding a unique element to its composition.</t>
  </si>
  <si>
    <t>['P4_1', 'K1_1', 'TM1_1', 'R3_0', 'I1_1', 'TS1_1', 'S4_0', 'S2_1', 'B1_1']</t>
  </si>
  <si>
    <t>The music in [[K01E12Y23]3 k4ey5] with a compact pitch range of [R1A2N3G4E5] [oc0ta1ve2s3] results in a focused and impactful performance that also has a special emotional quality. The [T1M213]-second song is characterized by a soft and smooth [te0mp1o2] and is created using [I1N2S3T4R5U6M7E8N9T0S1] to produce its sound. The music follows a [[T01I12M23E34_45S56I67G78N89A90T01U12R23E34]4 t5im6e 7si8gn9at0ur1e2] and breaks away from the typical patterns of the [G1E2N3R4E5] genre, influenced instead by [A1R2T3I4S5T6]. Divided into [[N01U12M23_34B45A56R67S78]8 b9ar0s1], this song offers a unique musical experience.</t>
  </si>
  <si>
    <t>The song is performed quickly.</t>
  </si>
  <si>
    <t xml:space="preserve">
The song belongs to the [G1E2N3R4E5] genre.</t>
  </si>
  <si>
    <t>['P4_1', 'TM1_1', 'R3_1', 'TS1_o', 'T1_2', 'B1_1']</t>
  </si>
  <si>
    <t>The musical piece showcases a pitch range within [R1A2N3G4E5] [oc0ta1ve2s3] and has a playtime of [T1M213] seconds. The rhythm in this song is extremely invigorating, while the [ti0me1 s2ig3na4tu5re6] featured is not conventional, denoted by [T1I2M3E4_5S6I7G8N9A0T1U2R3E4]. It is played at a moderate pace, and [[N01U12M23_34B45A56R67S78]8 b9ar0s1] can be heard in this song.</t>
  </si>
  <si>
    <t>The use of the [[K01E12Y23]3 k4ey5] in this music conveys a unique and resonant sound, which is further enhanced by the song's duration of [T1M213] seconds.</t>
  </si>
  <si>
    <t>['K1_1', 'R3_1', 'I1_1', 'T1_0', 'B1_1']</t>
  </si>
  <si>
    <t>The utilization of [I1N2S3T4R5U6M7E8N9T0S1] in the musical performance of this song played at a high [te0mp1o2] progresses over [[N01U12M23_34B45A56R67S78]8 b9ar0s1]. The rhythm is extremely invigorating, and combined with the use of [K1E2Y3], it gives the music a special emotional quality.</t>
  </si>
  <si>
    <t>['T1_2', 'EM1_1', 'TS1_o']</t>
  </si>
  <si>
    <t>The music being played is filled with [E1M2O3T4I5O6N7] and is performed at a moderate [te0mp1o2]. Additionally, the [ti0me1 s2ig3na4tu5re6] of this song is not regular, adding to its unique and distinct sound.</t>
  </si>
  <si>
    <t>The musical performance of this song employs [I1N2S3T4R5U6M7E8N9T0S1] and follows a [T1I2M3E4_5S6I7G8N9A0T1U2R3E4] meter, with a fast [te0mp1o2] and a pitch range within [R1A2N3G4E5] [oc0ta1ve2s3]. The song's choice of [[K01E12Y23]3 k4ey5] results in a captivating and memorable experience, and its runtime of [T1M213] seconds allows for a steady and moderate rhythm to be maintained throughout. As a result, the music radiates [E1M2O3T4I5O6N7], making for a truly engaging listening experience.</t>
  </si>
  <si>
    <t>The music presented here offers a diverse and dynamic listening experience, with a pitch range spanning [R1A2N3G4E5] [oc0ta1ve2s3]. It is based on a [[T01I12M23E34_45S56I67G78N89A90T01U12R23E34]4 t5im6e 7si8gn9at0ur1e2], which adds to the complexity and richness of the composition. Whether you are a music aficionado or simply looking for something new to enjoy, this music is sure to captivate your ears and leave you wanting more. So sit back, relax, and let yourself be transported by the unique and innovative sounds of this incredible musical masterpiece.</t>
  </si>
  <si>
    <t>The music's limited pitch range of [R1A2N3G4E5] [oc0ta1ve2s3] allows for a greater emphasis on the nuances of tone and phrasing, while its use of [[K01E12Y23]3 k4ey5] creates a distinct atmosphere. With a length of [T1M213] seconds, the song's rhythm is very gentle, and [I1N2S3T4R5U6M7E8N9T0S1] play an important role in the music. An unusual [ti0me1 s2ig3na4tu5re6], [T1I2M3E4_5S6I7G8N9A0T1U2R3E4], is utilized, and the song's [te0mp1o2] is fast. Despite these unique elements, this music does not have the classic features of the [G1E2N3R4E5] sound.</t>
  </si>
  <si>
    <t>With a pitch range spanning [R1A2N3G4E5] [oc0ta1ve2s3], this [T1M213]-second-long song offers a diverse and dynamic listening experience while the [[K01E12Y23]3 k4ey5] provides a powerful and memorable sound. It captivates with its meditative beat and deliberately avoids incorporating [I1N2S3T4R5U6M7E8N9T0S1], creating a unique sonic landscape. Breaking away from convention, the unconventional [ti0me1 s2ig3na4tu5re6] [T1I2M3E4_5S6I7G8N9A0T1U2R3E4] adds to its distinctiveness, while the deliberate slow pace and departure from the typical sound of [G1E2N3R4E5] style further enhance its allure.</t>
  </si>
  <si>
    <t>['T1_1', 'K1_1', 'B1_1', 'R3_1']</t>
  </si>
  <si>
    <t>The rhythm in this song is truly electrifying with its slow [te0mp1o2] and unique flavor added by the [[K01E12Y23]3 k4ey5]. As you listen to the music, you can count [[N01U12M23_34B45A56R67S78]8 b9ar0s1], which further accentuate the song's rhythm and style. Overall, the combination of the slow [te0mp1o2], unique [ke0y1], and number of bars in this song creates a distinctive musical experience that is both captivating and memorable.</t>
  </si>
  <si>
    <t>The musical piece is a remarkable composition that features a pitch range spanning [R1A2N3G4E5] [oc0ta1ve2s3]. The music's unique flavor is attributed to its [[K01E12Y23]3 k4ey5] signature, which adds a distinct character to the song. The piece plays for [T1M213] seconds, with a [te0mp1o2] that falls within the middle range, while [I1N2S3T4R5U6M7E8N9T0S1] enriches the music with its sounds. Despite having an atypical [[T01I12M23E34_45S56I67G78N89A90T01U12R23E34]4 t5im6e 7si8gn9at0ur1e2], the song moves at a rapid rate, evoking a strong sense of [E1M2O3T4I5O6N7] in the listener. Overall, this musical piece is a fascinating work of art that showcases the composer's skill in creating a diverse range of musical elements that come together to form a cohesive and emotionally impactful experience.</t>
  </si>
  <si>
    <t>['EM1_1', 'T1_0', 'B1_1', 'TM1_1']</t>
  </si>
  <si>
    <t>This fast-paced song is divided into [[N01U12M23_34B45A56R67S78]8 b9ar0s1] and has a [E1M2O3T4I5O6N7] feeling. The track's length is [T1M213] seconds, making it a brief yet intense listening experience.</t>
  </si>
  <si>
    <t>['T1_1', 'K1_1', 'R3_0']</t>
  </si>
  <si>
    <t>This song has a gentle beat that is very soothing, and the use of the [[K01E12Y23]3 k4ey5] gives it a special emotional quality.</t>
  </si>
  <si>
    <t>['I4_0', 'P4_1', 'R3_0']</t>
  </si>
  <si>
    <t>Although [I1N2S3T4R5U6M7E8N9T0] is not the predominant sound heard in the melody track, the compact pitch range of [R1A2N3G4E5] [oc0ta1ve2s3] results in a focused and impactful musical performance. Furthermore, the beat in this song is very tranquilizing, creating a relaxing atmosphere.</t>
  </si>
  <si>
    <t>['P4_1', 'K1_1', 'TM1_1', 'R3_2', 'TS1_o', 'I1_1']</t>
  </si>
  <si>
    <t>The compact pitch range of [R1A2N3G4E5] [oc0ta1ve2s3] results in a focused and impactful musical performance, complemented by the distinct atmosphere created through the use of [[K01E12Y23]3 k4ey5]. With a length of [T1M213] seconds, this track showcases a balanced rhythm and ventures beyond the ordinary with its unconventional [ti0me1 s2ig3na4tu5re6 o7f 8[T91I02M13E24_35S46I57G68N79A80T91U02R13E24]3]. The inclusion of [I1N2S3T4R5U6M7E8N9T0S1] further enhances the musical composition.</t>
  </si>
  <si>
    <t>The music is characterized by its [E1M2O3T4I5O6N7] nature, and the song's duration is [T1M213] seconds.</t>
  </si>
  <si>
    <t>['T1_1', 'R3_1']</t>
  </si>
  <si>
    <t>The music in this song is played at a leisurely pace, with a pronounced rhythm that is hard to miss. The combination of the two creates a unique and pleasant listening experience, as the relaxed [te0mp1o2] allows the listener to fully appreciate the pronounced rhythm and its intricate details. Overall, this song's musical elements work together to create a beautiful and engaging piece that can be enjoyed by anyone who appreciates good music.</t>
  </si>
  <si>
    <t>['P4_1', 'TM1_1', 'TS1_1', 'T1_1', 'B1_1']</t>
  </si>
  <si>
    <t>The music in this track has a limited pitch range of [R1A2N3G4E5] [oc0ta1ve2s3], which allows for a greater emphasis on the nuances of tone and phrasing. It follows a [T1I2M3E4_5S6I7G8N9A0T1U2R3E4] meter and is played at a leisurely pace, with a duration of [T1M213] seconds. The song is composed of approximately [[N01U12M23_34B45A56R67S78]8 b9ar0s1]. Overall, these characteristics create a musical composition that prioritizes subtlety and emphasizes the importance of each individual note and phrase.</t>
  </si>
  <si>
    <t>The [ti0me1 s2ig3na4tu5re6] of the music is a notation that indicates the meter of a piece of music. It consists of two numbers stacked vertically, one above the other. The top number represents the number of beats in a measure, while the bottom number represents the type of note that receives one beat. For example, a [ti0me1 s2ig3na4tu5re6] of 4/4 indicates that there are four beats in each measure, and the quarter note receives one beat. Other common [ti0me1 s2ig3na4tu5re6]s include 3/4, 6/8, and 2/4. The [ti0me1 s2ig3na4tu5re6] is an essential element of music notation that helps musicians understand the rhythm and timing of a piece of music.</t>
  </si>
  <si>
    <t>With a pitch range spanning [R1A2N3G4E5] [oc0ta1ve2s3], this music offers a diverse and dynamic listening experience, while the [[K01E12Y23]3 k4ey5] adds a unique flavor. The song's playtime is [T1M213] seconds, featuring a moderate beat and the utilization of [I1N2S3T4R5U6M7E8N9T0S1] in the musical performance. Despite its uncommon [ti0me1 s2ig3na4tu5re6 o7f 8[T91I02M13E24_35S46I57G68N79A80T91U02R13E24]3], this music is played at a quick pace, and it is imbued with [E1M2O3T4I5O6N7].</t>
  </si>
  <si>
    <t>['S4_0', 'TM1_1', 'R3_2', 'TS1_o']</t>
  </si>
  <si>
    <t>The [G1E2N3R4E5] music genre is not firmly rooted in the style of this song, which lasts for [T1M213] seconds and has a calm, moderate rhythm. However, this song deviates from a common [ti0me1 s2ig3na4tu5re6], thereby distinguishing itself from other music in the genre.</t>
  </si>
  <si>
    <t>The fast pace of the song coupled with the music's ability to radiate [E1M2O3T4I5O6N7] creates an exhilarating listening experience.</t>
  </si>
  <si>
    <t>['T1_2', 'TM1_1', 'I1_1']</t>
  </si>
  <si>
    <t>This song has a moderate [te0mp1o2] and lasts for [T1M213] seconds. The musical performance employs [I1N2S3T4R5U6M7E8N9T0S1].</t>
  </si>
  <si>
    <t>['K1_1', 'TM1_1', 'R3_0', 'TS1_1', 'I1_1', 'B1_1']</t>
  </si>
  <si>
    <t>The music in this song conveys a unique and resonant sound through its use of the [[K01E12Y23]3 k4ey5]. Its running time is [T1M213] seconds, and it features a gentle and easy rhythm with a [T1I2M3E4_5S6I7G8N9A0T1U2R3E4] meter. The musical performance utilizes [I1N2S3T4R5U6M7E8N9T0S1], and the music consists of [[N01U12M23_34B45A56R67S78]8 b9ar0s1]. Overall, the song's distinctive sound, rhythm, and instrumentation combine to create a memorable musical experience.</t>
  </si>
  <si>
    <t>['S4_0', 'TM1_1', 'TS1_1']</t>
  </si>
  <si>
    <t>The [G1E2N3R4E5] genre is not embodied in this music, despite it being [T1M213] seconds long with a [ti0me1 s2ig3na4tu5re6 o7f 8[T91I02M13E24_35S46I57G68N79A80T91U02R13E24]3].</t>
  </si>
  <si>
    <t>['P4_1', 'T1_0', 'TM1_1', 'S4_0']</t>
  </si>
  <si>
    <t>With its compact pitch range of [R1A2N3G4E5] [oc0ta1ve2s3], this music delivers a focused and impactful performance that moves swiftly. Lasting for [T1M213] seconds, the track showcases a style that deviates from the typical characteristics of the [G1E2N3R4E5] genre. Despite its departure from convention, the song retains a distinctive and engaging quality that is sure to captivate listeners.</t>
  </si>
  <si>
    <t>The pitch range of [R1A2N3G4E5] [oc0ta1ve2s3] adds a distinctive character to the music, emphasizing its emotional depth, while the choice of [[K01E12Y23]3 k4ey5] results in a captivating and memorable experience. With a length of [T1M213] seconds, the song showcases a balanced rhythm and the absence of [I1N2S3T4R5U6M7E8N9T0S1], contributing to its unique composition. It follows a [T1I2M3E4_5S6I7G8N9A0T1U2R3E4] meter, creating a slow-paced atmosphere that defines its style with [G1E2N3R4E5] influences.</t>
  </si>
  <si>
    <t>The moderate-speed music carries a distinct [E1M2O3T4I5O6N7] feeling.</t>
  </si>
  <si>
    <t>This music has a pitch range within [R1A2N3G4E5] [oc0ta1ve2s3], and the [[K01E12Y23]3 k4ey5] adds a unique flavor to the composition. The song's length is [T1M213] seconds, and it has a calm and moderate rhythm that is played at a moderate [te0mp1o2]. The musical performance employs [I1N2S3T4R5U6M7E8N9T0S1], and the meter of the music is [T1I2M3E4_5S6I7G8N9A0T1U2R3E4]. The composition expresses [E1M2O3T4I5O6N7], and you can hear [[N01U12M23_34B45A56R67S78]8 b9ar0s1] in the song, providing a complete listening experience.</t>
  </si>
  <si>
    <t>This song is TM1 seconds long and its rhythm is not too fast or too slow.</t>
  </si>
  <si>
    <t>['K1_1', 'TM1_1', 'TS1_1', 'I1_1', 'T1_0', 'EM1_1']</t>
  </si>
  <si>
    <t>This music's use of the [[K01E12Y23]3 k4ey5] creates a rich and dynamic sonic palette, accompanied by a high-[te0mp1o2] composition that is brought to life through the use of [I1N2S3T4R5U6M7E8N9T0S1]. The song has a duration of [T1M213] seconds and is based on a [[T01I12M23E34_45S56I67G78N89A90T01U12R23E34]4 t5im6e 7si8gn9at0ur1e2], capturing a sense of [E1M2O3T4I5O6N7].</t>
  </si>
  <si>
    <t>['TS1_1', 'S4_1', 'R3_2', 'I1_0']</t>
  </si>
  <si>
    <t>The song is a classic example of the [G1E2N3R4E5] style, with music that follows a [T1I2M3E4_5S6I7G8N9A0T1U2R3E4] meter and has a steady and moderate rhythm. However, the song's arrangement has omitted the use of [I1N2S3T4R5U6M7E8N9T0S1].</t>
  </si>
  <si>
    <t>['TS1_1', 'K1_1', 'EM1_1', 'I1_1']</t>
  </si>
  <si>
    <t>The music is written in [T1I2M3E4_5S6I7G8N9A0T1U2R3E4] and features the [[K01E12Y23]3 k4ey5], which contributes to the creation of a distinct atmosphere. This musical composition is characterized by [E1M2O3T4I5O6N7], and the choice of [I1N2S3T4R5U6M7E8N9T0S1] adds to its overall impact.</t>
  </si>
  <si>
    <t>['P4_1', 'K1_1', 'TM1_1', 'R3_2', 'I1_1', 'TS1_o', 'R1_0', 'T1_2', 'EM1_1', 'B1_1']</t>
  </si>
  <si>
    <t>This music offers a unique and memorable listening experience with a pitch range of [R1A2N3G4E5] [oc0ta1ve2s3] and a distinct atmosphere created by its use of [[K01E12Y23]3 k4ey5]. The song has a runtime of [T1M213] seconds and is played at a moderate [te0mp1o2], characterized by [E1M2O3T4I5O6N7] and given its sound through [I1N2S3T4R5U6M7E8N9T0S1]. The [ti0me1 s2ig3na4tu5re6] of this unconventional piece is [T1I2M3E4_5S6I7G8N9A0T1U2R3E4], and it has a length of around [[N01U12M23_34B45A56R67S78]8 b9ar0s1], making it too slow-paced to be considered danceable.</t>
  </si>
  <si>
    <t>The [R1A2N3G4E5]-[oc0ta1ve2] pitch range of this [T1M213]-second song adds a distinctive character, emphasizing its emotional depth, while the use of the [[K01E12Y23]3 k4ey5] conveys a unique and resonant sound. Despite being in [[T01I12M23E34_45S56I67G78N89A90T01U12R23E34]4 t5im6e 7si8gn9at0ur1e2], the [te0mp1o2] in this music is very upbeat, although it slows down as the song progresses. The vital use of [I1N2S3T4R5U6M7E8N9T0S1] further enhances the overall sound of the music. However, it should be noted that this piece is not a true representation of the typical [G1E2N3R4E5] genre.</t>
  </si>
  <si>
    <t>['TS1_o', 'I1_1']</t>
  </si>
  <si>
    <t>The music in this song is unique and captivating, with an atypical [ti0me1 s2ig3na4tu5re6] that sets it apart from other pieces. The beauty of the melody is enhanced by the skillful use of various instruments, which bring it to life and create a powerful emotional impact. Whether you are a music lover or just someone who appreciates great artistry, this song is sure to leave a lasting impression on you. So sit back, relax, and let the enchanting sounds of this masterpiece transport you to a world of musical bliss.</t>
  </si>
  <si>
    <t>['T1_1', 'S4_1', 'R3_2', 'I1_1']</t>
  </si>
  <si>
    <t>This [G1E2N3R4E5] song embodies the essence of the music style, with a slow [te0mp1o2] that is enriched by the presence of various instruments. The rhythm of the song is comfortably moderate, creating a soothing atmosphere that is sure to captivate listeners. The music is enhanced by the skillful use of [I1N2S3T4R5U6M7E8N9T0S1], adding depth and texture to the overall sound.</t>
  </si>
  <si>
    <t>The song has a quick [te0mp1o2], and its rhythm is incredibly stimulating. Additionally, the chosen [ti0me1 s2ig3na4tu5re6] for this song is not ordinary, adding to its uniqueness and appeal.</t>
  </si>
  <si>
    <t>The [ti0me1 s2ig3na4tu5re6] employed in this song is not typical, but it is an integral part of its unique character. The music is characterized by a strong sense of [E1M2O3T4I5O6N7], which is amplified by the unusual [ti0me1 s2ig3na4tu5re6]. The song runs for [T1M213] seconds, giving the listener ample time to immerse themselves in the emotion and groove of the music. [I1N2S3T4R5U6M7E8N9T0S1] play an important role in the music, contributing to the overall texture and feel of the song. Together, these elements create a powerful musical experience that is both captivating and memorable.</t>
  </si>
  <si>
    <t>This song delivers a unique and memorable listening experience with its pitch range of [R1A2N3G4E5] [oc0ta1ve2s3] and incredibly powerful rhythm. The range of pitches creates a distinct sound that captivates the listener's attention, while the rhythm provides a strong foundation that drives the song forward with energy and intensity. Together, these elements make for a truly captivating musical experience that will leave a lasting impression on anyone who listens.</t>
  </si>
  <si>
    <t>The [te0mp1o2] of this song feels just right, and it's based on a [[T01I12M23E34_45S56I67G78N89A90T01U12R23E34]4 t5im6e 7si8gn9at0ur1e2]. The [ti0me1 s2ig3na4tu5re6] determines the number of beats in each measure and the value of each beat, which ultimately affects the overall feel and rhythm of the music. In this case, the [[T01I12M23E34_45S56I67G78N89A90T01U12R23E34]4 t5im6e 7si8gn9at0ur1e2] is the foundation for the song's timing and pace, which contribute to its overall sound and style.</t>
  </si>
  <si>
    <t>This music offers a unique and memorable listening experience with its pitch range of [R1A2N3G4E5] [oc0ta1ve2s3]. The [[K01E12Y23]3 k4ey5] adds a unique flavor to the music, while its duration lasts [T1M213] seconds. The rhythm is moderate and consistent, and the sound of the music is given through the use of [I1N2S3T4R5U6M7E8N9T0S1]. It has a meter of [T1I2M3E4_5S6I7G8N9A0T1U2R3E4] and is played at a low [te0mp1o2]. The style of the song is defined by its [G1E2N3R4E5] influences, and it consists of [[N01U12M23_34B45A56R67S78]8 b9ar0s1] in total.</t>
  </si>
  <si>
    <t>The pitch range of [R1A2N3G4E5] [oc0ta1ve2s3] adds a distinctive character to the music, emphasizing its emotional depth, while the use of [[K01E12Y23]3 k4ey5] creates a rich and dynamic sonic palette. With a length of [T1M213] seconds, this song showcases a rapid [te0mp1o2] and relies heavily on the vital use of [I1N2S3T4R5U6M7E8N9T0S1]. Its [ti0me1 s2ig3na4tu5re6] is [T1I2M3E4_5S6I7G8N9A0T1U2R3E4], accompanied by a moderate rhythm, and overall, the music exudes [E1M2O3T4I5O6N7] in nature.</t>
  </si>
  <si>
    <t>['P4_1', 'K1_1', 'TM1_1', 'R3_2', 'TS1_o', 'T1_0']</t>
  </si>
  <si>
    <t>With a pitch range spanning [R1A2N3G4E5] [oc0ta1ve2s3], this music offers a diverse and dynamic listening experience, while the [[K01E12Y23]3 k4ey5] adds a unique flavor. The song, with a duration of [T1M213] seconds, features a moderate beat and an unconventional [[T01I12M23E34_45S56I67G78N89A90T01U12R23E34]4 t5im6e 7si8gn9at0ur1e2], resulting in an extraordinary composition that captivates listeners with its quick pace.</t>
  </si>
  <si>
    <t>This music's pitch range is within [R1A2N3G4E5] [oc0ta1ve2s3], and its use of [[K01E12Y23]3 k4ey5] creates a rich and dynamic sonic palette. The song runs for [T1M213] seconds and has a relaxing [te0mp1o2]. In this song, you won't hear any [I1N2S3T4R5U6M7E8N9T0S1], and an uncommon [ti0me1 s2ig3na4tu5re6] [T1I2M3E4_5S6I7G8N9A0T1U2R3E4] is utilized. The music is played at a balanced pace and heavily influenced by the [G1E2N3R4E5] genre, creating a unique and distinctive sound.</t>
  </si>
  <si>
    <t>This song has a very meditative beat and an atypical [ti0me1 s2ig3na4tu5re6 o7f 8[T91I02M13E24_35S46I57G68N79A80T91U02R13E24]3]. It comprises [[N01U12M23_34B45A56R67S78]8 b9ar0s1] and has a duration of [T1M213] seconds.</t>
  </si>
  <si>
    <t>['P4_1', 'K1_1', 'TM1_1', 'R3_1', 'T1_2', 'EM1_1', 'B1_1']</t>
  </si>
  <si>
    <t>The musical piece showcases a pitch range within [R1A2N3G4E5] [oc0ta1ve2s3], and its [[K01E12Y23]3 k4ey5] gives it a special emotional quality. It is a [T1M213]-second-long song played at a medium pace, while the [te0mp1o2] remains fast-paced. This music conveys [E1M2O3T4I5O6N7] and progresses over [[N01U12M23_34B45A56R67S78]8 b9ar0s1].</t>
  </si>
  <si>
    <t>['K1_1', 'TM1_1', 'R3_2', 'TS1_o', 'I1_0', 'T1_1', 'S4_1']</t>
  </si>
  <si>
    <t>The [G1E2N3R4E5]-influenced sound of this music is given a special emotional quality by the [[K01E12Y23]3 k4ey5]. The song's moderate beat is easy to follow throughout its [T1M213]-second duration, while its atypical [[T01I12M23E34_45S56I67G78N89A90T01U12R23E34]4 t5im6e 7si8gn9at0ur1e2] provides an added layer of interest. Although [I1N2S3T4R5U6M7E8N9T0S1] are not incorporated in the song, it is played at a gentle pace that allows the listener to fully appreciate its melodic qualities. Overall, this song's unique combination of musical elements creates a captivating listening experience.</t>
  </si>
  <si>
    <t>The music, defined by [E1M2O3T4I5O6N7], has a limited pitch range of [R1A2N3G4E5] [oc0ta1ve2s3], which allows for a greater emphasis on the nuances of tone and phrasing.</t>
  </si>
  <si>
    <t>['TS1_o', 'P4_1', 'B1_1', 'I1_0']</t>
  </si>
  <si>
    <t>This song is unique in several ways. Firstly, it features an unconventional [ti0me1 s2ig3na4tu5re6], which sets it apart from other music. Secondly, the pitch range of [R1A2N3G4E5] [oc0ta1ve2s3] gives the music a distinctive character and emphasizes its emotional depth. Thirdly, the song is made up of [[N01U12M23_34B45A56R67S78]8 b9ar0s1]. And finally, it is worth noting that [I1N2S3T4R5U6M7E8N9T0S1] are absent from this piece, which further adds to its unconventional nature. Altogether, these elements combine to create a truly unique and memorable musical experience.</t>
  </si>
  <si>
    <t>The pitch range of [R1A2N3G4E5] [oc0ta1ve2s3] in this song adds a distinctive character and emphasizes its emotional depth. Combined with a moderate [te0mp1o2], the song sets a comfortable pace for the listener. The song's length of [T1M213] seconds provides ample time for the musical elements to unfold and create a cohesive experience for the listener.</t>
  </si>
  <si>
    <t>The beat in this song is very tranquilizing, despite the fact that its [ti0me1 s2ig3na4tu5re6] is not commonly used. This unique [ti0me1 s2ig3na4tu5re6] adds to the song's distinctiveness and gives it a sense of intrigue and complexity that might not be present in more conventional rhythms. Overall, the combination of the soothing beat and the unconventional [ti0me1 s2ig3na4tu5re6] makes for an interesting and enjoyable listening experience.</t>
  </si>
  <si>
    <t>The music's limited pitch range of [R1A2N3G4E5] [oc0ta1ve2s3] allows for a greater emphasis on the nuances of tone and phrasing, while its use of [[K01E12Y23]3 k4ey5] creates a distinct atmosphere. With a running time of [T1M213] seconds, this song also showcases a very serene rhythm.</t>
  </si>
  <si>
    <t>The song has a moderate [te0mp1o2] and a duration of [T1M213] seconds.</t>
  </si>
  <si>
    <t>This song runs for [T1M213] seconds and its music follows a [T1I2M3E4_5S6I7G8N9A0T1U2R3E4] meter.</t>
  </si>
  <si>
    <t>The use of a specific pitch range of [R1A2N3G4E5] [oc0ta1ve2s3] creates a cohesive and unified sound throughout the musical piece, while the choice of [[K01E12Y23]3 k4ey5] results in a captivating and memorable experience. With a length of [T1M213] seconds, the song's rhythm is very gentle and relaxing, accompanied by the musical performance employing [I1N2S3T4R5U6M7E8N9T0S1]. Despite its [ti0me1 s2ig3na4tu5re6] being out of the ordinary [T1I2M3E4_5S6I7G8N9A0T1U2R3E4], the song moves quickly, showcasing its heavily influenced [G1E2N3R4E5] style.</t>
  </si>
  <si>
    <t>['P4_1', 'K1_1', 'TM1_1', 'R3_2', 'I1_0', 'TS1_o', 'I4_0', 'T1_0', 'S4_1', 'B1_1']</t>
  </si>
  <si>
    <t>The music's compact pitch range spans [R1A2N3G4E5] [oc0ta1ve2s3] and produces a focused and impactful performance, while its use of the [[K01E12Y23]3 k4ey5] establishes a distinct atmosphere. Clocking in at [T1M213] seconds, the song maintains a moderate beat and does not incorporate [I1N2S3T4R5U6M7E8N9T0S1] in its instrumentation. Additionally, it features an uncommon [[T01I12M23E34_45S56I67G78N89A90T01U12R23E34]4 t5im6e 7si8gn9at0ur1e2] and the [I1N2S3T4R5U6M7E8N9T0] does not play a primary role in creating the melody. The song's speedy [te0mp1o2] and [[N01U12M23_34B45A56R67S78]8 b9ar0s1] mark it as a work of the [G1E2N3R4E5] genre.</t>
  </si>
  <si>
    <t>The use of [[K01E12Y23]3 k4ey5] in this music creates a distinct atmosphere that is defined by [E1M2O3T4I5O6N7]. Interestingly, [I1N2S3T4R5U6M7E8N9T0S1] are not featured in this song, which adds to its unique sound and style. Together, these elements contribute to the overall impact of the music, providing a memorable listening experience for those who appreciate its creative and unconventional approach.</t>
  </si>
  <si>
    <t>The choice of [[K01E12Y23]3 k4ey5] in this music creates a captivating and memorable experience that is amplified by its duration of [T1M213] seconds. Moreover, the rhythm in this song is incredibly powerful, adding an additional layer of intensity to the overall composition.</t>
  </si>
  <si>
    <t>['TS1_o', 'P4_1', 'T1_1', 'I1_1']</t>
  </si>
  <si>
    <t>This music offers a unique listening experience with its unusual [ti0me1 s2ig3na4tu5re6] and a pitch range spanning [R1A2N3G4E5] [oc0ta1ve2s3]. Despite its low-speed, the music is brought to life through the use of [I1N2S3T4R5U6M7E8N9T0S1], creating a diverse and dynamic sound. Overall, this song provides an intriguing combination of musical elements that are sure to captivate the listener's attention.</t>
  </si>
  <si>
    <t>With a pitch range spanning [R1A2N3G4E5] [oc0ta1ve2s3], this music offers a diverse and dynamic listening experience. It is composed in the [[K01E12Y23]3 k4ey5] and has a [ti0me1 s2ig3na4tu5re6 o7f 8[T91I02M13E24_35S46I57G68N79A80T91U02R13E24]3]. The track is [T1M213] seconds long and features an extremely strong beat. Interestingly, the song deliberately excludes [I1N2S3T4R5U6M7E8N9T0S1]. Despite this, the music still manages to express [E1M2O3T4I5O6N7] and is moderately-paced, making for a unique and memorable listening experience.</t>
  </si>
  <si>
    <t>The music uses the [[T01I12M23E34_45S56I67G78N89A90T01U12R23E34]4 t5im6e 7si8gn9at0ur1e2] and is composed in the [[K01E12Y23]3 k4ey5], resulting in a unique and resonant sound. Interestingly, the composition of this song does not involve the use of any [I1N2S3T4R5U6M7E8N9T0S1].</t>
  </si>
  <si>
    <t>This music's pitch range of [R1A2N3G4E5] [oc0ta1ve2s3] offers a unique and memorable listening experience, while the [[K01E12Y23]3 k4ey5] adds a unique flavor to it. The song has a runtime of [T1M213] seconds and a rapid [te0mp1o2], complemented by the musical performance featuring [I1N2S3T4R5U6M7E8N9T0S1]. The meter of the music is [T1I2M3E4_5S6I7G8N9A0T1U2R3E4], and the rhythm is slow, projecting [E1M2O3T4I5O6N7] to the listeners. Overall, this song combines various elements to create a distinct and powerful musical experience that will stay with the audience long after the music ends.</t>
  </si>
  <si>
    <t>['T1_2', 'R3_0', 'I1_1']</t>
  </si>
  <si>
    <t>The musical performance utilizes [I1N2S3T4R5U6M7E8N9T0S1] to play a song with a gentle rhythm and medium pace.</t>
  </si>
  <si>
    <t>This music's pitch range of [R1A2N3G4E5] [oc0ta1ve2s3] offers a unique and memorable listening experience, while its use of [[K01E12Y23]3 k4ey5] creates a rich and dynamic sonic palette. Running for [T1M213] seconds, the track showcases an easy-going rhythm, with [I1N2S3T4R5U6M7E8N9T0S1] playing an important role in the music. Set to a low [te0mp1o2], this composition embodies [E1M2O3T4I5O6N7] in nature and features a [ti0me1 s2ig3na4tu5re6 o7f 8[T91I02M13E24_35S46I57G68N79A80T91U02R13E24]3].</t>
  </si>
  <si>
    <t>The song's pace is slow and the music should feature certain instruments.</t>
  </si>
  <si>
    <t>This song offers a unique and memorable listening experience with its pitch range of [R1A2N3G4E5] [oc0ta1ve2s3]. The use of [[K01E12Y23]3 k4ey5] creates a distinct atmosphere that adds to its appeal. With a running time of [T1M213] seconds, the rhythm of this song is moderate and consistent. Interestingly, there are no [I1N2S3T4R5U6M7E8N9T0S1] in this song, and the [ti0me1 s2ig3na4tu5re6] used is unusual, marked by [T1I2M3E4_5S6I7G8N9A0T1U2R3E4]. Despite its unconventional elements, the song's rhythm is fast and heavily influenced by [G1E2N3R4E5] style, resulting in a truly distinctive sound.</t>
  </si>
  <si>
    <t>This music offers a diverse and dynamic listening experience, with a pitch range spanning [R1A2N3G4E5] [oc0ta1ve2s3].</t>
  </si>
  <si>
    <t>The music's compact pitch range, spanning [R1A2N3G4E5] [oc0ta1ve2s3], yields a focused and impactful performance that is further intensified by its captivating choice of [[K01E12Y23]3 k4ey5]. Clocking in at [T1M213] seconds, the song's length is just right, and its rhythm falls in the sweet spot between too fast and too slow. [I1N2S3T4R5U6M7E8N9T0S1] bring the music to life, while the atypical [[T01I12M23E34_45S56I67G78N89A90T01U12R23E34]4 t5im6e 7si8gn9at0ur1e2] and slow-paced beat give the piece a unique flavor. Ultimately, the music's emotional impact is what defines it, evoking [E1M2O3T4I5O6N7] in listeners.</t>
  </si>
  <si>
    <t>The musical piece showcases a pitch range within [R1A2N3G4E5] [oc0ta1ve2s3] and its choice of [[K01E12Y23]3 k4ey5] results in a captivating and memorable experience. Clocking in at [T1M213] seconds, this song's soothing beat creates a deliberate exclusion of [I1N2S3T4R5U6M7E8N9T0S1]. The music utilizes a [[T01I12M23E34_45S56I67G78N89A90T01U12R23E34]4 t5im6e 7si8gn9at0ur1e2] and is performed at a moderate pace, while its sound is heavily influenced by [G1E2N3R4E5] style.</t>
  </si>
  <si>
    <t>This song employs a non-standard [ti0me1 s2ig3na4tu5re6] and is composed in the [[K01E12Y23]3 k4ey5]. The use of a non-standard [ti0me1 s2ig3na4tu5re6] gives the song a unique rhythmic feel and helps to set it apart from other music. Meanwhile, the [[K01E12Y23]3 k4ey5] gives the song a distinct tonality, with its own set of harmonies and melodic possibilities. Together, these musical elements contribute to the overall character and style of the composition, creating a piece that is both interesting and memorable.</t>
  </si>
  <si>
    <t>['P4_1', 'TM1_1', 'I1_0', 'T1_2', 'EM1_1']</t>
  </si>
  <si>
    <t>The music's pitch range is limited to [R1A2N3G4E5] [oc0ta1ve2s3], which creates an opportunity to emphasize the nuances of tone and phrasing. The song's moderate speed and [E1M2O3T4I5O6N7]-laden quality work together to imbue it with a distinctive character. [I1N2S3T4R5U6M7E8N9T0S1] do not feature in this [T1M213]-second composition, allowing the focus to remain on the careful execution of the melody and the subtle variations in tone. Overall, the music's simplicity and attention to detail make it a captivating piece that can be enjoyed by anyone who appreciates skillful musical expression.</t>
  </si>
  <si>
    <t>The music in this song has several distinct features that contribute to its emotional depth and character. Firstly, the pitch range spans [R1A2N3G4E5] [oc0ta1ve2s3], which adds a unique quality to the music and emphasizes its emotional depth. Additionally, the use of the [[K01E12Y23]3 k4ey5] adds a special emotional quality to the song. The rhythm in the song is also very lively, further enhancing the overall impact of the music. Interestingly, the arrangement omits the use of [I1N2S3T4R5U6M7E8N9T0S1], adding a unique quality to the sound. The [ti0me1 s2ig3na4tu5re6] used in the song is also unusual, providing an additional layer of complexity to the music. Despite the complex arrangement, the music is played at a high [te0mp1o2], contributing to its energetic and lively nature. Overall, the music is [E1M2O3T4I5O6N7] in nature, evoking powerful emotions in the listener.</t>
  </si>
  <si>
    <t>['P4_1', 'K1_1', 'TM1_1', 'R3_1', 'R1_1', 'I4_1']</t>
  </si>
  <si>
    <t>This music's limited pitch range of [R1A2N3G4E5] [oc0ta1ve2s3] allows for a greater emphasis on the nuances of tone and phrasing, while its use of [[K01E12Y23]3 k4ey5] creates a distinct atmosphere. The beat in this forceful song with a length of [T1M213] seconds makes it suitable for dancing. The melody track primarily features [I1N2S3T4R5U6M7E8N9T0] as the prominent sound. Overall, this music's unique combination of limited pitch range, [ke0y1] choice, strong beat, and prominent use of [I1N2S3T4R5U6M7E8N9T0] creates a compelling listening experience.</t>
  </si>
  <si>
    <t>['P4_1', 'R3_2', 'TS1_1', 'T1_1', 'S4_1', 'B1_1']</t>
  </si>
  <si>
    <t>This [G1E2N3R4E5] song consists of [[N01U12M23_34B45A56R67S78]8 b9ar0s1] and is played at a gentle pace with a smooth and steady rhythm in [T1I2M3E4_5S6I7G8N9A0T1U2R3E4] time. The compact pitch range of [R1A2N3G4E5] [oc0ta1ve2s3] creates a focused and impactful musical performance, which is reflective of the traditional musical style of the genre.</t>
  </si>
  <si>
    <t>The song has a running time of [T1M213] seconds and features a moderate beat that is easy to follow. However, what sets this song apart from others is its unusual [ti0me1 s2ig3na4tu5re6], which deviates from the norm. Despite this, the song remains enjoyable and engaging, providing a unique listening experience for those who appreciate music outside of the typical mainstream offerings.</t>
  </si>
  <si>
    <t>The slow-paced song is given a unique flavor by the [[K01E12Y23]3 k4ey5].</t>
  </si>
  <si>
    <t>['P4_1', 'K1_1', 'TM1_1', 'R3_2', 'I1_1', 'TS1_1', 'T1_2', 'S4_0']</t>
  </si>
  <si>
    <t>The distinctive character of the music is emphasized by its pitch range of [R1A2N3G4E5] [oc0ta1ve2s3], which adds emotional depth to the composition. This [T1M213]-second-long song is composed in the [[K01E12Y23]3 k4ey5] and has a calm and moderate rhythm. [I1N2S3T4R5U6M7E8N9T0S1] are utilized in the musical performance, with the meter of the music being [T1I2M3E4_5S6I7G8N9A0T1U2R3E4] and a moderate [te0mp1o2]. Although the song does not have the typical sound of the [G1E2N3R4E5] style, it still offers a unique and compelling listening experience.</t>
  </si>
  <si>
    <t>The music of this song follows a [T1I2M3E4_5S6I7G8N9A0T1U2R3E4] meter and spans approximately [[N01U12M23_34B45A56R67S78]8 b9ar0s1]. It has a running time of [T1M213] seconds. Interestingly, this song has opted not to incorporate [I1N2S3T4R5U6M7E8N9T0S1], making it a unique listening experience.</t>
  </si>
  <si>
    <t>['P4_1', 'K1_1', 'R3_0', 'TS1_1', 'T1_2', 'S4_1']</t>
  </si>
  <si>
    <t>This music is rooted in the conventions of [G1E2N3R4E5] music and is composed in the [[K01E12Y23]3 k4ey5]. Its pitch range is within [R1A2N3G4E5] [oc0ta1ve2s3], and the beat is very gentle and calming. The music is based on a [[T01I12M23E34_45S56I67G78N89A90T01U12R23E34]4 t5im6e 7si8gn9at0ur1e2] and is played at a moderate rate. Overall, this song offers a soothing and relaxing listening experience that showcases the beauty and artistry of [G1E2N3R4E5] music.</t>
  </si>
  <si>
    <t>['I4_0', 'T1_2', 'I1_0']</t>
  </si>
  <si>
    <t>The melody track in this music has a moderate [te0mp1o2] and does not rely on the use of any particular instrument. Additionally, [I1N2S3T4R5U6M7E8N9T0S1] are not included in the instrumentation of this song.</t>
  </si>
  <si>
    <t>['K1_1', 'TS1_1', 'I1_0', 'I4_1', 'B1_1']</t>
  </si>
  <si>
    <t>The use of [[K01E12Y23]3 k4ey5] in this music creates a distinct atmosphere, which is further complemented by its [T1I2M3E4_5S6I7G8N9A0T1U2R3E4] meter. The absence of [I1N2S3T4R5U6M7E8N9T0S1] in this song allows the melody track, distinguished by the sound of [I1N2S3T4R5U6M7E8N9T0], to take center stage. In total, [[N01U12M23_34B45A56R67S78]8 b9ar0s1] can be heard in this composition.</t>
  </si>
  <si>
    <t>The [G1E2N3R4E5] track showcases a unique character through its use of a [R1A2N3G4E5]-[oc0ta1ve2] pitch range, which emphasizes the music's emotional depth. Adding to this special quality is the use of [[K01E12Y23]3 k4ey5], which infuses the music with a particular emotional essence. The track's length spans [T1M213] seconds, while the relaxed [te0mp1o2] further contributes to the calming and soothing nature of the music. The use of [I1N2S3T4R5U6M7E8N9T0S1] is critical to the song's overall sound, while the [T1I2M3E4_5S6I7G8N9A0T1U2R3E4] meter provides a steady beat that holds the music together. This track represents a perfect example of [G1E2N3R4E5] music and its distinct sound.</t>
  </si>
  <si>
    <t>The song has a quick beat and is composed in the [[K01E12Y23]3 k4ey5].</t>
  </si>
  <si>
    <t>The choice of [[K01E12Y23]3 k4ey5] in this music creates a captivating and memorable experience. However, the [ti0me1 s2ig3na4tu5re6] in this song is not conventional, which adds another layer of uniqueness to the music. Despite not following the standard [ti0me1 s2ig3na4tu5re6], the song still manages to create a harmonious melody that will leave a lasting impression on the listener.</t>
  </si>
  <si>
    <t>The music is based on a [[T01I12M23E34_45S56I67G78N89A90T01U12R23E34]4 t5im6e 7si8gn9at0ur1e2] and its pitch range is within [R1A2N3G4E5] [oc0ta1ve2s3]. This means that the music follows a particular rhythmic pattern with a certain number of beats per measure, while the pitch range refers to the distance between the lowest and highest notes in the music. The combination of these two elements helps to define the overall sound and feel of the music, creating a unique sonic experience that can be enjoyed by listeners. Whether it's a simple melody or a complex composition, understanding the [ti0me1 s2ig3na4tu5re6] and pitch range can give us valuable insights into the structure and character of the music.</t>
  </si>
  <si>
    <t>['P4_1', 'TM1_1', 'R3_0', 'TS1_o', 'T1_2']</t>
  </si>
  <si>
    <t>The pitch range of [R1A2N3G4E5] [oc0ta1ve2s3] in this song adds a distinctive character and emphasizes its emotional depth. Additionally, the song has an uncommon [ti0me1 s2ig3na4tu5re6 o7f 8[T91I02M13E24_35S46I57G68N79A80T91U02R13E24]3], and moves at a moderate speed with a gentle and easy rhythm. Overall, this song is [T1M213] seconds long, and its unique combination of musical elements creates a captivating listening experience.</t>
  </si>
  <si>
    <t>['P4_1', 'R3_1', 'I1_1', 'T1_2', 'B1_1']</t>
  </si>
  <si>
    <t>The musical performance in this song is focused and impactful due to the compact pitch range spanning [R1A2N3G4E5] [oc0ta1ve2s3]. This effect is enhanced by the fast-paced [te0mp1o2], which adds a sense of urgency to the music. The use of [I1N2S3T4R5U6M7E8N9T0S1] brings the song to life, providing depth and texture to the sound. Despite the quick [te0mp1o2], the song is played at a moderate rate, allowing for each of the [[N01U12M23_34B45A56R67S78]8 b9ar0s1] to be fully appreciated and enjoyed.</t>
  </si>
  <si>
    <t>['K1_1', 'TM1_1', 'TS1_o', 'I1_0', 'S4_0']</t>
  </si>
  <si>
    <t>This music is a unique blend of different elements that create a rich and dynamic sonic palette, particularly the use of the [[K01E12Y23]3 k4ey5]. The length of the track is [T1M213] seconds, and its [ti0me1 s2ig3na4tu5re6] is not standard, adding to its unconventional character. Interestingly, this song is devoid of any [I1N2S3T4R5U6M7E8N9T0S1], which contributes to its distinctive sound. In fact, this music does not adhere to the traditions of any specific [G1E2N3R4E5] style, making it a refreshing departure from typical music in the genre.</t>
  </si>
  <si>
    <t>['T1_0', 'TM1_1', 'S4_0']</t>
  </si>
  <si>
    <t>The duration of this song is [T1M213] seconds and it is played at a rapid pace. However, the song does not conform to the usual standards of the [G1E2N3R4E5] genre.</t>
  </si>
  <si>
    <t>The music being described offers a unique and memorable listening experience with its pitch range of [R1A2N3G4E5] [oc0ta1ve2s3]. Its use of the [[K01E12Y23]3 k4ey5] creates a distinct atmosphere that is complemented by the gentle pace at which the song is played. The [te0mp1o2] of [T1M213] seconds is just right and is further enhanced by the inclusion of [I1N2S3T4R5U6M7E8N9T0S1]. The music follows a [T1I2M3E4_5S6I7G8N9A0T1U2R3E4] meter, which adds to its overall charm. Most importantly, the music expresses [E1M2O3T4I5O6N7], creating a powerful emotional impact on the listener.</t>
  </si>
  <si>
    <t>['P4_1', 'K1_1', 'R3_0', 'I1_0', 'T1_1', 'EM1_1']</t>
  </si>
  <si>
    <t>The music employs a specific pitch range of [R1A2N3G4E5] [oc0ta1ve2s3], resulting in a cohesive and unified sound throughout the piece. Additionally, the use of [[K01E12Y23]3 k4ey5] creates a distinct atmosphere, while the comforting rhythm further enhances the overall experience. The absence of [I1N2S3T4R5U6M7E8N9T0S1] in the song, played at a low [te0mp1o2], contributes to the music's introspective nature, evoking a strong sense of [E1M2O3T4I5O6N7] feeling.</t>
  </si>
  <si>
    <t>['TS1_o', 'P4_1', 'T1_0', 'I1_0']</t>
  </si>
  <si>
    <t>This song offers a unique listening experience as it deviates from the norm in terms of its [ti0me1 s2ig3na4tu5re6]. Its fast-paced beat, combined with a pitch range spanning [R1A2N3G4E5] [oc0ta1ve2s3], creates a diverse and dynamic sound. What's more, the deliberate exclusion of [I1N2S3T4R5U6M7E8N9T0S1] adds an interesting twist to the music, making it stand out even further. Overall, this song's unconventional approach to music composition makes it a must-listen for those seeking something fresh and exciting.</t>
  </si>
  <si>
    <t>['K1_1', 'TS1_1', 'I1_0', 'T1_0', 'EM1_1']</t>
  </si>
  <si>
    <t>This music's choice of [[K01E12Y23]3 k4ey5] results in a captivating and memorable experience, while [T1I2M3E4_5S6I7G8N9A0T1U2R3E4] is the meter of the music. In this song, you won't hear any [I1N2S3T4R5U6M7E8N9T0S1], but the music has a quick [te0mp1o2] and is filled with [E1M2O3T4I5O6N7].</t>
  </si>
  <si>
    <t>['P4_1', 'R3_2', 'I1_1', 'T1_1', 'EM1_1']</t>
  </si>
  <si>
    <t>This music's pitch range of [R1A2N3G4E5] [oc0ta1ve2s3] offers a unique and memorable listening experience, with the [te0mp1o2] not too fast or too slow. [I1N2S3T4R5U6M7E8N9T0S1] should be included in the music, contributing to its slow pace and projecting [E1M2O3T4I5O6N7].</t>
  </si>
  <si>
    <t>This song, which is not easily recognizable as [G1E2N3R4E5] style, has a pitch range within [R1A2N3G4E5] [oc0ta1ve2s3], and the [[K01E12Y23]3 k4ey5] gives it a special emotional quality. With a runtime of [T1M213] seconds, the rhythm of the song is neither too fast nor too slow. Its arrangement intentionally omits the use of [I1N2S3T4R5U6M7E8N9T0S1], and the [ti0me1 s2ig3na4tu5re6] is not standard, indicated by [T1I2M3E4_5S6I7G8N9A0T1U2R3E4]. Despite these variations, the music maintains a high-[te0mp1o2] throughout.</t>
  </si>
  <si>
    <t>The musical piece showcases a pitch range within [R1A2N3G4E5] [oc0ta1ve2s3]. This range of pitches allows for a variety of melodies and harmonies to be created, as well as providing the opportunity for musical expression and emotional depth. The use of different instruments and vocal ranges can also add to the complexity and richness of the piece, highlighting the versatility and creativity of the composer. Overall, the pitch range of the musical piece plays a significant role in shaping its overall character and impact on the listener.</t>
  </si>
  <si>
    <t>['P4_1', 'B1_1', 'TM1_1', 'I1_1']</t>
  </si>
  <si>
    <t>The compact pitch range of [R1A2N3G4E5] [oc0ta1ve2s3] results in a focused and impactful musical performance. The song comprises [[N01U12M23_34B45A56R67S78]8 b9ar0s1] and has a running time of [T1M213] seconds. [I1N2S3T4R5U6M7E8N9T0S1] play an important role in the music, contributing to the overall sound and style of the piece. With the limited range, the instruments are able to create a sense of coherence and unity throughout the song, enhancing the listener's experience and leaving a lasting impression.</t>
  </si>
  <si>
    <t>['P4_1', 'TM1_1', 'R3_0', 'I1_1']</t>
  </si>
  <si>
    <t>With a limited pitch range of [R1A2N3G4E5] [oc0ta1ve2s3], the music allows for a greater emphasis on the nuances of tone and phrasing, creating a unique musical experience. This song, with a length of [T1M213] seconds, features a tranquilizing beat that further enhances the overall ambiance of the music. The addition of [I1N2S3T4R5U6M7E8N9T0S1] to the musical composition contributes to its distinctiveness and adds to its appeal.</t>
  </si>
  <si>
    <t>The use of a specific pitch range of [R1A2N3G4E5] [oc0ta1ve2s3] creates a cohesive and unified sound throughout the musical piece, while the [[K01E12Y23]3 k4ey5] gives this music a special emotional quality. With a duration of [T1M213] seconds, the song captivates listeners with its energetic beat and distinctive absence of [I1N2S3T4R5U6M7E8N9T0S1]. Supported by a [ti0me1 s2ig3na4tu5re6 o7f 8[T91I02M13E24_35S46I57G68N79A80T91U02R13E24]3] and a speedy [te0mp1o2], the music is characterized by [E1M2O3T4I5O6N7].</t>
  </si>
  <si>
    <t>The music in this song moves at a balanced rate, radiating a strong sense of [E1M2O3T4I5O6N7]. Its runtime is [T1M213] seconds, allowing the listener to fully immerse themselves in the emotional journey of the music.</t>
  </si>
  <si>
    <t>The unmistakable character of this music is defined by several [ke0y1] features. Firstly, its limited pitch range of [R1A2N3G4E5] [oc0ta1ve2s3] creates a space where the nuances of tone and phrasing are given greater emphasis. Additionally, the use of [[K01E12Y23]3 k4ey5] creates a rich and dynamic sonic palette that contributes to the music's overall texture. With a runtime of [T1M213] seconds, the moderate and consistent rhythm moves at a balanced rate, while [I1N2S3T4R5U6M7E8N9T0S1] are notably absent. This music's foundation is built on a [[T01I12M23E34_45S56I67G78N89A90T01U12R23E34]4 t5im6e 7si8gn9at0ur1e2], further adding to its unique style and sound. Overall, this music is a prime example of the genre's distinctive qualities and showcases its ability to convey emotion through a well-crafted and deliberate composition.</t>
  </si>
  <si>
    <t>['P4_1', 'K1_1', 'TM1_1', 'R3_2', 'I1_0', 'TS1_o', 'S4_0', 'S2_1']</t>
  </si>
  <si>
    <t>The music's limited pitch range of [R1A2N3G4E5] [oc0ta1ve2s3] allows for a greater emphasis on the nuances of tone and phrasing, while its use of [[K01E12Y23]3 k4ey5] creates a rich and dynamic sonic palette. Running for [T1M213] seconds, this song features a calm and moderate rhythm without any [I1N2S3T4R5U6M7E8N9T0S1], and its unconventional [ti0me1 s2ig3na4tu5re6 o7f 8[T91I02M13E24_35S46I57G68N79A80T91U02R13E24]3] adds to its unique character. Although it does not embody the essence of [G1E2N3R4E5] genre, this music is in the vein of [A1R2T3I4S5T6].</t>
  </si>
  <si>
    <t>['P4_1', 'K1_1', 'TM1_1', 'R3_0', 'TS1_o', 'B1_1']</t>
  </si>
  <si>
    <t>This song's pitch range is within [R1A2N3G4E5] [oc0ta1ve2s3], and the [[K01E12Y23]3 k4ey5] adds a unique flavor to the music. The track runs for [T1M213] seconds, and its rhythm is very easy-going. Additionally, the song's [ti0me1 s2ig3na4tu5re6] is unique, with a [T1I2M3E4_5S6I7G8N9A0T1U2R3E4], and it is divided into [[N01U12M23_34B45A56R67S78]8 b9ar0s1].</t>
  </si>
  <si>
    <t>['K1_1', 'S4_1', 'R3_1', 'TS1_o']</t>
  </si>
  <si>
    <t>The use of the [[K01E12Y23]3 k4ey5] gives this music a unique and resonant sound, while the song embodies the essence of classic [G1E2N3R4E5] music. Additionally, the song features an exceptionally energetic beat and an uncommon [[T01I12M23E34_45S56I67G78N89A90T01U12R23E34]4 t5im6e 7si8gn9at0ur1e2]. Together, these elements create a distinctive and memorable musical experience that sets this song apart.</t>
  </si>
  <si>
    <t>['P4_1', 'K1_1', 'TM1_1', 'TS1_o', 'EM1_1']</t>
  </si>
  <si>
    <t>This song has several unique features that contribute to its emotional impact. Firstly, its pitch range is within [R1A2N3G4E5] [oc0ta1ve2s3], providing a distinct sonic texture. Additionally, the use of the [[K01E12Y23]3 k4ey5] adds a special emotional quality to the piece. The song's running time is [T1M213] seconds, which gives it the necessary space to fully develop its ideas. Another notable feature is its use of a non-standard [ti0me1 s2ig3na4tu5re6], [T1I2M3E4_5S6I7G8N9A0T1U2R3E4], which adds to the song's complexity and interest. Through these elements, the music conveys [E1M2O3T4I5O6N7], evoking a powerful emotional response from the listener.</t>
  </si>
  <si>
    <t>['TM1_1', 'EM1_1', 'B1_1', 'R3_1']</t>
  </si>
  <si>
    <t>This song has a running time of [T1M213] seconds and spans approximately [[N01U12M23_34B45A56R67S78]8 b9ar0s1]. The music is imbued with [E1M2O3T4I5O6N7] and features a very heavy beat.</t>
  </si>
  <si>
    <t>With a pitch range spanning [R1A2N3G4E5] [oc0ta1ve2s3], this music offers a diverse and dynamic listening experience in [K1E2Y3], giving it a special emotional quality. With a runtime of [T1M213] seconds, the song captivates listeners with its exceptionally energetic beat and the skilled use of [I1N2S3T4R5U6M7E8N9T0S1]. Set in a [T1I2M3E4_5S6I7G8N9A0T1U2R3E4] meter and played at a moderate [te0mp1o2], this music embodies [E1M2O3T4I5O6N7] as it expresses itself through captivating melodies and harmonies.</t>
  </si>
  <si>
    <t>The musical performance in this song is focused and impactful, thanks to its compact pitch range spanning [R1A2N3G4E5] [oc0ta1ve2s3]. The use of the [[K01E12Y23]3 k4ey5] adds to the richness and dynamism of the sonic palette. Clocking in at [T1M213] seconds, the song has a very comfortable beat, deliberately excluding certain instruments to achieve a balanced rhythm. The non-standard [[T01I12M23E34_45S56I67G78N89A90T01U12R23E34]4 t5im6e 7si8gn9at0ur1e2] lends the music a unique and distinctive character. Overall, the song conveys a [E1M2O3T4I5O6N7] feeling, making for a captivating listening experience.</t>
  </si>
  <si>
    <t>['EM1_1', 'K1_1', 'B1_1', 'TS1_1']</t>
  </si>
  <si>
    <t>This emotional music is composed in the [[K01E12Y23]3 k4ey5] and has a duration of [[N01U12M23_34B45A56R67S78]8 b9ar0s1]. It features a [T1I2M3E4_5S6I7G8N9A0T1U2R3E4] meter, adding to its complexity and depth. The music captures the essence of [E1M2O3T4I5O6N7], evoking powerful feelings and emotions within the listener. The carefully chosen [ke0y1] and [ti0me1 s2ig3na4tu5re6] contribute to the overall impact of the piece, highlighting the skill and intentionality of the composer.</t>
  </si>
  <si>
    <t>The compact pitch range of [R1A2N3G4E5] [oc0ta1ve2s3] contributes to a focused and impactful musical performance, complemented by the captivating and memorable experience resulting from the music's choice of [[K01E12Y23]3 k4ey5]. Lasting [T1M213] seconds, the song's slow and relaxing [te0mp1o2] does not include [I1N2S3T4R5U6M7E8N9T0S1] in its instrumentation, but it features an unconventional [[T01I12M23E34_45S56I67G78N89A90T01U12R23E34]4 t5im6e 7si8gn9at0ur1e2] and progresses over [[N01U12M23_34B45A56R67S78]8 b9ar0s1]. With a moderate speed, the music evokes strong feelings of [E1M2O3T4I5O6N7].</t>
  </si>
  <si>
    <t>The musical piece is a unique composition that showcases a pitch range within [R1A2N3G4E5] [oc0ta1ve2s3], and it utilizes the [[K01E12Y23]3 k4ey5] to convey a resonant sound. This song has a smooth and steady rhythm, and its running time is [T1M213] seconds. The music features [I1N2S3T4R5U6M7E8N9T0S1] and is based on a [[T01I12M23E34_45S56I67G78N89A90T01U12R23E34]4 t5im6e 7si8gn9at0ur1e2]. The song's pace is moderate, and it is outside of the typical boundaries of the [G1E2N3R4E5] genre. Overall, this musical piece offers a distinctive sound and composition that stands out from traditional musical styles.</t>
  </si>
  <si>
    <t>This song has an unusual [ti0me1 s2ig3na4tu5re6], indicated by [T1I2M3E4_5S6I7G8N9A0T1U2R3E4], and features [[N01U12M23_34B45A56R67S78]8 b9ar0s1] in its composition. The combination of these two elements creates a unique musical structure that sets this song apart from others. The use of an uncommon [ti0me1 s2ig3na4tu5re6] can add complexity and interest to the rhythm, while the specific number of bars can affect the song's overall length and feel. Together, these elements contribute to the song's distinctive sound and make it stand out to listeners.</t>
  </si>
  <si>
    <t>['K1_1', 'TM1_1', 'R3_0', 'S4_1', 'B1_1']</t>
  </si>
  <si>
    <t>This music is composed in the [[K01E12Y23]3 k4ey5], with a track length of [T1M213] seconds. The rhythm in this song is very calming, and the song's style is firmly rooted in the traditions of [G1E2N3R4E5] music, comprising [[N01U12M23_34B45A56R67S78]8 b9ar0s1].</t>
  </si>
  <si>
    <t>The choice of [[K01E12Y23]3 k4ey5] in this music creates a captivating and memorable experience that is enhanced by the song's moderate beat. Together, these elements produce a dynamic musical composition that engages the listener and leaves a lasting impression.</t>
  </si>
  <si>
    <t>The compact pitch range of [R1A2N3G4E5] [oc0ta1ve2s3] results in a focused and impactful musical performance, complemented by the choice of [[K01E12Y23]3 k4ey5], creating a captivating and memorable experience. With a length of [T1M213] seconds, the song's comfortable beat sets the pace as it comes to life through the use of [I1N2S3T4R5U6M7E8N9T0S1]. Following a [T1I2M3E4_5S6I7G8N9A0T1U2R3E4] meter, the music moves at a gentle pace, showcasing its unique qualities that deviate from the typical [G1E2N3R4E5] genre.</t>
  </si>
  <si>
    <t>['T1_1', 'K1_1', 'R3_2']</t>
  </si>
  <si>
    <t>The song's gentle beat is complemented by its use of [[K01E12Y23]3 k4ey5], which creates a rich and dynamic sonic palette. Additionally, the rhythm of the song is moderate and consistent, adding to its overall appeal.</t>
  </si>
  <si>
    <t>The song's approximately [[N01U12M23_34B45A56R67S78]8 b9ar0s1], combined with its compact pitch range of [R1A2N3G4E5] [oc0ta1ve2s3], result in a focused and impactful musical performance. The limited range allows for a tighter control over the melodic elements, creating a cohesive and memorable musical experience. By using a concise pitch range, the composer can emphasize specific notes or intervals, making them stand out in the overall arrangement. Additionally, the focused range can provide a sense of urgency or intensity to the music, making it a powerful tool for creating emotional impact in a piece.</t>
  </si>
  <si>
    <t>['K1_1', 'TM1_1', 'R3_2', 'TS1_1', 'I1_0', 'T1_0', 'B1_1']</t>
  </si>
  <si>
    <t>The [ke0y1] adds a unique flavor to this speedy [T1M213]-second-long song with a balanced rhythm. The meter of the music is [T1I2M3E4_5S6I7G8N9A0T1U2R3E4] and [I1N2S3T4R5U6M7E8N9T0S1] are not a part of the instrumentation in this [N1U2M3_4B5A6R7S8]-bar song.</t>
  </si>
  <si>
    <t>['TS1_1', 'P4_1', 'I1_0']</t>
  </si>
  <si>
    <t>The meter of the music is identified by its [ti0me1 s2ig3na4tu5re6]. The pitch range of the song is limited to within [R1A2N3G4E5] [oc0ta1ve2s3]. Interestingly, [I1N2S3T4R5U6M7E8N9T0S1] are not included in the instrumentation for this particular song.</t>
  </si>
  <si>
    <t>['P4_1', 'TM1_1', 'R3_1', 'TS1_1', 'I1_1', 'B1_1']</t>
  </si>
  <si>
    <t>This music's pitch range of [R1A2N3G4E5] [oc0ta1ve2s3] offers a unique and memorable listening experience, as the song plays for [T1M213] seconds. The rhythm in this dynamic song follows [T1I2M3E4_5S6I7G8N9A0T1U2R3E4], which sets the meter of the music. The incorporation of [I1N2S3T4R5U6M7E8N9T0S1] adds depth and richness to the overall composition, and the song spans approximately [[N01U12M23_34B45A56R67S78]8 b9ar0s1].</t>
  </si>
  <si>
    <t>The music in this song is heavily influenced by [G1E2N3R4E5] style, and its limited pitch range of [R1A2N3G4E5] [oc0ta1ve2s3] allows for a greater emphasis on the nuances of tone and phrasing. The use of the [[K01E12Y23]3 k4ey5] creates a powerful and memorable sound, and the song's running time is [T1M213] seconds. Despite being devoid of [I1N2S3T4R5U6M7E8N9T0S1], the song has a highly intense rhythm, which is based on a [[T01I12M23E34_45S56I67G78N89A90T01U12R23E34]4 t5im6e 7si8gn9at0ur1e2]. Additionally, the song's slow pace contributes to its overall sound and mood.</t>
  </si>
  <si>
    <t>['TS1_o', 'T1_0', 'B1_1', 'I1_1']</t>
  </si>
  <si>
    <t>This song stands out for having an atypical [ti0me1 s2ig3na4tu5re6]. Despite this, the music moves at a fast pace, filling the [[N01U12M23_34B45A56R67S78]8 b9ar0s1] of its length. The song's unique character is brought to life through the skilled use of [I1N2S3T4R5U6M7E8N9T0S1], which add depth and richness to the overall sound. Together, these elements create a musical experience that is both exciting and memorable.</t>
  </si>
  <si>
    <t>['P4_1', 'K1_1', 'TM1_1', 'I1_0', 'TS1_o', 'T1_1', 'S4_0', 'B1_1']</t>
  </si>
  <si>
    <t>The compact pitch range of [R1A2N3G4E5] [oc0ta1ve2s3] results in a focused and impactful musical performance. This music's use of [[K01E12Y23]3 k4ey5] creates a distinct atmosphere, while its duration spans [T1M213] seconds. The composition of the song intentionally excludes the use of [I1N2S3T4R5U6M7E8N9T0S1], and it features a unique [ti0me1 s2ig3na4tu5re6 o7f 8[T91I02M13E24_35S46I57G68N79A80T91U02R13E24]3]. With a slow rhythm, the song stands out from the typical [G1E2N3R4E5] sound, comprised of [[N01U12M23_34B45A56R67S78]8 b9ar0s1].</t>
  </si>
  <si>
    <t>['R3_2', 'S4_1']</t>
  </si>
  <si>
    <t>This song is a classic example of the [G1E2N3R4E5] style, with a moderate and consistent rhythm that defines its sound. Its beats flow seamlessly and the [te0mp1o2] remains steady throughout the track, creating a musical experience that is both easy to follow and pleasing to the ear. Whether you are a fan of the genre or simply enjoy good music, the rhythmic quality of this song is sure to leave a lasting impression.</t>
  </si>
  <si>
    <t>['K1_1', 'T1_2', 'R1_0', 'TS1_1']</t>
  </si>
  <si>
    <t>The music's use of the [[K01E12Y23]3 k4ey5] creates a distinct atmosphere, while being played at a medium pace with a [T1I2M3E4_5S6I7G8N9A0T1U2R3E4] meter. However, despite its rhythmic structure, the beat of this song may prove to be challenging for dancing.</t>
  </si>
  <si>
    <t>The length of the track is [T1M213] seconds, and its pitch range is within [R1A2N3G4E5] [oc0ta1ve2s3]. The [[K01E12Y23]3 k4ey5] adds a unique flavor to this music, while the beat of the song is extremely strong. [I1N2S3T4R5U6M7E8N9T0S1] play an important role in the music, which features a [T1I2M3E4_5S6I7G8N9A0T1U2R3E4] meter and is played at a relaxed pace. This song is a quintessential example of the [G1E2N3R4E5] sound.</t>
  </si>
  <si>
    <t>The musical piece showcases a pitch range within [R1A2N3G4E5] [oc0ta1ve2s3] and the [[K01E12Y23]3 k4ey5] in this music provides a powerful and memorable sound. With a running time of [T1M213] seconds, the song maintains a moderate [te0mp1o2] and incorporates [I1N2S3T4R5U6M7E8N9T0S1] that contribute to the overall musical composition. The [ti0me1 s2ig3na4tu5re6] of the music is [T1I2M3E4_5S6I7G8N9A0T1U2R3E4], creating a leisurely pace that embodies the essence of [G1E2N3R4E5] music.</t>
  </si>
  <si>
    <t>With a pitch range spanning [R1A2N3G4E5] [oc0ta1ve2s3], this music offers a diverse and dynamic listening experience. Its use of [[K01E12Y23]3 k4ey5] creates a distinct atmosphere, characterized by [E1M2O3T4I5O6N7]. The beat of the song is extremely strong, complemented by the inclusion of [I1N2S3T4R5U6M7E8N9T0S1]. The track lasts for [T1M213] seconds, featuring a [T1I2M3E4_5S6I7G8N9A0T1U2R3E4] meter and a moderate-speed [te0mp1o2]. Overall, this music presents a unique and captivating sound that is sure to leave a lasting impression on the listener.</t>
  </si>
  <si>
    <t>['P4_1', 'TM1_1', 'TS1_o', 'I1_0', 'T1_0']</t>
  </si>
  <si>
    <t>This [T1M213]-second song is composed with a limited pitch range of [R1A2N3G4E5] [oc0ta1ve2s3], which enables a greater emphasis on the nuances of tone and phrasing. Although it is played at a high [te0mp1o2], the composition does not involve the use of [I1N2S3T4R5U6M7E8N9T0S1]. Additionally, the song's [ti0me1 s2ig3na4tu5re6] is not commonly used, adding to its uniqueness and distinctive character.</t>
  </si>
  <si>
    <t>['T1_1', 'K1_1', 'I1_1']</t>
  </si>
  <si>
    <t>The slow [te0mp1o2] of the song, combined with its use of [[K01E12Y23]3 k4ey5], creates a distinct atmosphere. Additionally, the music is enriched by [I1N2S3T4R5U6M7E8N9T0S1], which adds another layer of depth to the overall sound.</t>
  </si>
  <si>
    <t>The music being discussed here has a limited pitch range of [R1A2N3G4E5] [oc0ta1ve2s3], which enables a greater emphasis on the nuances of tone and phrasing. Additionally, it features the unique flavor of [[K01E12Y23]3 k4ey5] and has a running time of [T1M213] seconds, with a highly intense rhythm. The musical performance incorporates [I1N2S3T4R5U6M7E8N9T0S1] and has a non-standard [ti0me1 s2ig3na4tu5re6 o7f 8[T91I02M13E24_35S46I57G68N79A80T91U02R13E24]3]. Despite not fitting into the conventions of [G1E2N3R4E5] style, the music is played at a balanced pace and showcases its own distinct characteristics.</t>
  </si>
  <si>
    <t>['T1_1', 'B1_1', 'TM1_1', 'TS1_o']</t>
  </si>
  <si>
    <t>This song's [ti0me1 s2ig3na4tu5re6] is atypical, as it moves at a slow rate and has a duration of [[N01U12M23_34B45A56R67S78]8 b9ar0s1] or [T1M213] seconds. Despite its unconventional [ti0me1 s2ig3na4tu5re6], the song's duration is clearly defined, allowing listeners to anticipate its progression.</t>
  </si>
  <si>
    <t>This music's pitch range of [R1A2N3G4E5] [oc0ta1ve2s3] offers a unique and memorable listening experience, while its use of [[K01E12Y23]3 k4ey5] creates a distinct atmosphere. The song plays for [T1M213] seconds, and its rhythm is neither too fast nor too slow. Deliberately excluding [I1N2S3T4R5U6M7E8N9T0S1], this song's [ti0me1 s2ig3na4tu5re6] is not standard [T1I2M3E4_5S6I7G8N9A0T1U2R3E4], yet it is played at a gentle pace. The music evokes a [E1M2O3T4I5O6N7] feeling throughout.</t>
  </si>
  <si>
    <t>['P4_1', 'K1_1', 'TM1_1', 'I1_1', 'T1_2', 'EM1_1', 'B1_1']</t>
  </si>
  <si>
    <t>The musical performance utilizing [I1N2S3T4R5U6M7E8N9T0S1] and a [R1A2N3G4E5]-[oc0ta1ve2] pitch range results in a focused and impactful sound. The music's unique and resonant character is conveyed through its use of the [[K01E12Y23]3 k4ey5]. The song has a moderate pace, with a composition featuring [[N01U12M23_34B45A56R67S78]8 b9ar0s1] and a duration of [T1M213] seconds. Overall, the music is characterized by [E1M2O3T4I5O6N7], making for a compelling and memorable listening experience.</t>
  </si>
  <si>
    <t>The music in [[K01E12Y23]3 k4ey5] is given a distinctive character by its pitch range of [R1A2N3G4E5] [oc0ta1ve2s3], emphasizing its emotional depth. This classic representation of [G1E2N3R4E5] music is [T1M213] seconds in length, with a slow and enjoyable [te0mp1o2], and an uncommon [[T01I12M23E34_45S56I67G78N89A90T01U12R23E34]4 t5im6e 7si8gn9at0ur1e2]. The music is created using [I1N2S3T4R5U6M7E8N9T0S1] to give it its unique sound, and it has a special emotional quality due to the [ke0y1] in which it is written. Overall, this song is a beautiful example of the genre, showcasing its emotional depth and musical intricacy.</t>
  </si>
  <si>
    <t>['I4_0', 'P4_1', 'T1_1', 'B1_1']</t>
  </si>
  <si>
    <t>The melody track of this music does not incorporate the use of [I1N2S3T4R5U6M7E8N9T0]. However, with a pitch range spanning [R1A2N3G4E5] [oc0ta1ve2s3], this song offers a diverse and dynamic listening experience. The song's beat is slow-paced, and it has a duration of [[N01U12M23_34B45A56R67S78]8 b9ar0s1].</t>
  </si>
  <si>
    <t>This is a TM1-second-long song with a [ti0me1 s2ig3na4tu5re6] that is out of the ordinary. Despite its brevity, the song's unique [ti0me1 s2ig3na4tu5re6] adds an interesting twist to its composition, setting it apart from more traditional musical arrangements. Whether intentional or not, the departure from conventional [ti0me1 s2ig3na4tu5re6]s may contribute to the song's overall impact and appeal, drawing in listeners who appreciate music that challenges their expectations and expands their horizons.</t>
  </si>
  <si>
    <t>The song is performed slowly, allowing for a greater emphasis on the nuances of tone and phrasing due to the music's limited pitch range of [R1A2N3G4E5] [oc0ta1ve2s3]. This music conveys a unique and resonant sound, achieved through its use of [[K01E12Y23]3 k4ey5].</t>
  </si>
  <si>
    <t>The choice of [[K01E12Y23]3 k4ey5] in this music creates a captivating and memorable experience.</t>
  </si>
  <si>
    <t>['I4_1', 'T1_0', 'TS1_1']</t>
  </si>
  <si>
    <t>The melody in this track is carried by [I1N2S3T4R5U6M7E8N9T0], while the music moves at a fast rate and is in [T1I2M3E4_5S6I7G8N9A0T1U2R3E4].</t>
  </si>
  <si>
    <t>It features fast-paced drums and guitar riffs, which create an energizing and dynamic sound. The [te0mp1o2] remains consistently high throughout the entire track, providing a sense of excitement and intensity. Overall, the song's rhythmic qualities contribute to its lively and engaging nature, making it a popular choice for listeners who enjoy upbeat music.</t>
  </si>
  <si>
    <t>['K1_1', 'TM1_1', 'R3_2', 'I1_0', 'T1_2', 'S4_0', 'B1_1']</t>
  </si>
  <si>
    <t>With its use of the [[K01E12Y23]3 k4ey5], this music conveys a unique and resonant sound, and its length is [T1M213] seconds. Despite having a moderate beat, this song stands out by lacking any [I1N2S3T4R5U6M7E8N9T0S1]. Moving at a moderate pace, it defies the typical sound associated with the [G1E2N3R4E5] style. Covering [[N01U12M23_34B45A56R67S78]8 b9ar0s1], the composition creates a distinctive musical experience.</t>
  </si>
  <si>
    <t>['TM1_1', 'EM1_1', 'R3_0']</t>
  </si>
  <si>
    <t>This song is [T1M213] seconds long and its music radiates [E1M2O3T4I5O6N7]. The beat is also very tranquilizing, creating a calming and soothing effect on the listener.</t>
  </si>
  <si>
    <t>The music's limited pitch range of [R1A2N3G4E5] [oc0ta1ve2s3], spanning [[N01U12M23_34B45A56R67S78]8 b9ar0s1], allows for a greater emphasis on the nuances of tone and phrasing. This is a song that lasts [T1M213] seconds and follows a [T1I2M3E4_5S6I7G8N9A0T1U2R3E4] meter, moving at a gentle pace. Despite its simplicity, the music radiates [E1M2O3T4I5O6N7], evoking a sense of [E1M2O3T4I5O6N7_8D9E0S1C2R3I4P5T6I7O8N9].</t>
  </si>
  <si>
    <t>['P4_1', 'K1_1', 'R3_0', 'TS1_o', 'I1_0', 'T1_0']</t>
  </si>
  <si>
    <t>This music offers a unique and memorable listening experience with its pitch range of [R1A2N3G4E5] [oc0ta1ve2s3]. The [[K01E12Y23]3 k4ey5] adds a unique flavor to the music, while the [te0mp1o2] is very laid-back, and the [ti0me1 s2ig3na4tu5re6] is non-standard, [T1I2M3E4_5S6I7G8N9A0T1U2R3E4]. The song does not feature [I1N2S3T4R5U6M7E8N9T0S1], and it is played at a swift pace, creating a distinct musical atmosphere. Overall, this song combines a variety of elements to create a one-of-a-kind musical experience that is sure to capture the listener's attention.</t>
  </si>
  <si>
    <t>['K1_1', 'TM1_1', 'TS1_o', 'T1_1', 'S4_1', 'B1_1']</t>
  </si>
  <si>
    <t>This music is composed in the [[K01E12Y23]3 k4ey5] with a running time of [T1M213] seconds, employing an uncommon [ti0me1 s2ig3na4tu5re6 o7f 8[T91I02M13E24_35S46I57G68N79A80T91U02R13E24]3]. It features a relaxed [te0mp1o2] and is steeped in the traditions of [G1E2N3R4E5] style. The song structure consists of [[N01U12M23_34B45A56R67S78]8 b9ar0s1].</t>
  </si>
  <si>
    <t>['P4_1', 'EM1_1', 'TS1_1']</t>
  </si>
  <si>
    <t>In the musical piece, the use of a specific pitch range of [R1A2N3G4E5] [oc0ta1ve2s3] creates a cohesive and unified sound that works to convey the intended [E1M2O3T4I5O6N7]. The [[T01I12M23E34_45S56I67G78N89A90T01U12R23E34]4 t5im6e 7si8gn9at0ur1e2] is also utilized, contributing to the overall structure and rhythm of the piece. Together, these musical elements come together to create a powerful and emotive composition.</t>
  </si>
  <si>
    <t>['T1_2', 'B1_1', 'TM1_1', 'TS1_o']</t>
  </si>
  <si>
    <t>This song is performed at a moderate pace and its length is determined by [[N01U12M23_34B45A56R67S78]8 b9ar0s1], running for [T1M213] seconds. What makes this song truly distinctive is its unique [ti0me1 s2ig3na4tu5re6], [T1I2M3E4_5S6I7G8N9A0T1U2R3E4].</t>
  </si>
  <si>
    <t>['I4_0', 'B1_1', 'TS1_o']</t>
  </si>
  <si>
    <t>In this song, the melody track does not use [I1N2S3T4R5U6M7E8N9T0]. The music spans [[N01U12M23_34B45A56R67S78]8 b9ar0s1] and employs a [ti0me1 s2ig3na4tu5re6] that is atypical, namely [T1I2M3E4_5S6I7G8N9A0T1U2R3E4].</t>
  </si>
  <si>
    <t>['P4_1', 'K1_1', 'TM1_1', 'R3_1', 'I1_0', 'S4_1']</t>
  </si>
  <si>
    <t>The music in this song has a unique and distinct character due to its pitch range, spanning [R1A2N3G4E5] [oc0ta1ve2s3], which emphasizes its emotional depth. Additionally, the use of the [[K01E12Y23]3 k4ey5] adds a special emotional quality to the music. The song itself is [T1M213] seconds in length and has a fast and lively rhythm that drives the energy of the piece. Interestingly, the song does not incorporate any [I1N2S3T4R5U6M7E8N9T0S1], but still manages to represent the typical sound of the [G1E2N3R4E5] genre. Overall, this song is a great example of how different elements can come together to create a piece of music with a unique identity and style.</t>
  </si>
  <si>
    <t>The use of a specific pitch range of [R1A2N3G4E5] [oc0ta1ve2s3] creates a cohesive and unified sound throughout the musical piece, which comprises [[N01U12M23_34B45A56R67S78]8 b9ar0s1] and has a meter of [T1I2M3E4_5S6I7G8N9A0T1U2R3E4]. This intentional use of pitch range not only contributes to the overall cohesiveness of the piece but also adds to the listener's experience by providing a sense of continuity and consistency. Additionally, the [T1I2M3E4_5S6I7G8N9A0T1U2R3E4] meter helps establish the rhythmic structure of the song, further enhancing its musicality. Together, these elements work in tandem to create a well-crafted and harmonious musical composition.</t>
  </si>
  <si>
    <t>The use of a specific pitch range of [R1A2N3G4E5] [oc0ta1ve2s3] in this musical piece creates a cohesive and unified sound that runs consistently throughout. This, coupled with the choice of [[K01E12Y23]3 k4ey5], results in a captivating and memorable experience for the listener. The song's playtime of [T1M213] seconds provides ample opportunity for the audience to fully immerse themselves in the music's rich and evocative soundscape. Overall, the careful consideration of these musical elements contributes to the piece's artistic success and makes it a delight to listen to.</t>
  </si>
  <si>
    <t>The music's pitch range spans [R1A2N3G4E5] [oc0ta1ve2s3], providing a distinctive and unforgettable listening experience. Additionally, the use of the [[K01E12Y23]3 k4ey5] creates a rich and dynamic sonic palette. The song's running time is [T1M213] seconds, during which the rhythm proves to be incredibly powerful. Despite being devoid of [I1N2S3T4R5U6M7E8N9T0S1], the music moves at a gentle pace, driven by the [[T01I12M23E34_45S56I67G78N89A90T01U12R23E34]4 t5im6e 7si8gn9at0ur1e2]. The music is defined by its ability to evoke [E1M2O3T4I5O6N7], making it a truly remarkable composition.</t>
  </si>
  <si>
    <t>The music's pitch range of [R1A2N3G4E5] [oc0ta1ve2s3] offers a unique and memorable listening experience, conveying [E1M2O3T4I5O6N7]. Its distinct pitch range enhances the emotional impact of the music, creating a lasting impression on the listener. The combination of the pitch range and the conveyed emotion creates a powerful and immersive experience that resonates long after the music has ended. Whether it's the soaring highs or the rumbling lows, this music is sure to leave a lasting impression on anyone who hears it.</t>
  </si>
  <si>
    <t>['EM1_1', 'R3_0', 'TS1_o']</t>
  </si>
  <si>
    <t>The music in this song conveys a strong sense of emotion, while the rhythm has a calming effect. What's interesting is that the [ti0me1 s2ig3na4tu5re6] chosen for the song is non-standard, which adds an extra layer of complexity to the overall sound. Together, these elements create a unique listening experience that captures the listener's attention and emotions in unexpected ways.</t>
  </si>
  <si>
    <t>The slow-paced song with a pitch range of [R1A2N3G4E5] [oc0ta1ve2s3] offers a unique and captivating listening experience. Additionally, the choice of [[K01E12Y23]3 k4ey5] enhances the memorability of the music, making it even more captivating to the listener. Overall, these elements work together to create a memorable musical experience that is sure to leave a lasting impression on the audience.</t>
  </si>
  <si>
    <t>['K1_1', 'S4_0', 'R3_2', 'TS1_1']</t>
  </si>
  <si>
    <t>The captivating and memorable experience of this music can be attributed to its choice of [[K01E12Y23]3 k4ey5]. Although not typical of the classic [G1E2N3R4E5] sound, this song offers a moderate beat and features a [T1I2M3E4_5S6I7G8N9A0T1U2R3E4] meter. The combination of these musical elements results in a unique and engaging listening experience that sets this music apart from others in its genre.</t>
  </si>
  <si>
    <t>['P4_1', 'K1_1', 'R3_2', 'TS1_o', 'B1_1']</t>
  </si>
  <si>
    <t>This music offers a diverse and dynamic listening experience with a pitch range spanning [R1A2N3G4E5] [oc0ta1ve2s3]. It conveys a unique and resonant sound with its use of [[K01E12Y23]3 k4ey5]. The rhythm of the song is neither too fast nor too slow, while the [ti0me1 s2ig3na4tu5re6] is not regular and follows [T1I2M3E4_5S6I7G8N9A0T1U2R3E4]. Overall, the music consists of [[N01U12M23_34B45A56R67S78]8 b9ar0s1], which further adds to its distinctive and engaging nature.</t>
  </si>
  <si>
    <t>The musical piece showcases a pitch range within [R1A2N3G4E5] [oc0ta1ve2s3] and features the [[K01E12Y23]3 k4ey5], providing a powerful and memorable sound. With a length of [T1M213] seconds, this song captivates listeners with its soft and smooth rhythm. The inclusion of [I1N2S3T4R5U6M7E8N9T0S1] adds depth and richness to the composition. Despite its atypical [ti0me1 s2ig3na4tu5re6 o7f 8[T91I02M13E24_35S46I57G68N79A80T91U02R13E24]3], the music maintains a medium pace, creating a unique and engaging experience. Through its melodic expression, the music radiates [E1M2O3T4I5O6N7].</t>
  </si>
  <si>
    <t>The use of a specific pitch range of [R1A2N3G4E5] [oc0ta1ve2s3] creates a cohesive and unified sound throughout the musical piece, while the [[K01E12Y23]3 k4ey5] adds a unique flavor to this music. With a duration of [T1M213] seconds, the song carries a moderate beat, and [I1N2S3T4R5U6M7E8N9T0S1] are notably absent, allowing for a distinct atmosphere. Its [ti0me1 s2ig3na4tu5re6], [T1I2M3E4_5S6I7G8N9A0T1U2R3E4], contributes to its uniqueness, as the [te0mp1o2] remains slow. Overall, this song belongs to the [G1E2N3R4E5] genre.</t>
  </si>
  <si>
    <t>['P4_1', 'K1_1', 'TM1_1', 'R3_1', 'I1_1', 'TS1_1', 'T1_2', 'S4_0', 'B1_1']</t>
  </si>
  <si>
    <t>The music's limited pitch range of [R1A2N3G4E5] [oc0ta1ve2s3] allows for a greater emphasis on the nuances of tone and phrasing, while its use of [[K01E12Y23]3 k4ey5] conveys a unique and resonant sound. The track is [T1M213] seconds long and features a very upbeat [te0mp1o2]. The music is given its sound through [I1N2S3T4R5U6M7E8N9T0S1] and is based on a [[T01I12M23E34_45S56I67G78N89A90T01U12R23E34]4 t5im6e 7si8gn9at0ur1e2]. Despite the song's moderate pace, it does not fit into the conventions of [G1E2N3R4E5] style. In total, the music consists of [[N01U12M23_34B45A56R67S78]8 b9ar0s1].</t>
  </si>
  <si>
    <t>This music offers a diverse and dynamic listening experience with a pitch range spanning [R1A2N3G4E5] [oc0ta1ve2s3]. The use of [[K01E12Y23]3 k4ey5] creates a powerful and memorable sound that captures the listener's attention. The pronounced rhythm in this song, combined with the relaxed [te0mp1o2], creates a unique feel that sets the mood for the entire track lasting [T1M213] seconds. The instrumentation in this song does not include [I1N2S3T4R5U6M7E8N9T0S1], and the meter of the music is [T1I2M3E4_5S6I7G8N9A0T1U2R3E4]. Overall, this music is defined by its [E1M2O3T4I5O6N7] and offers a captivating listening experience.</t>
  </si>
  <si>
    <t>['TM1_1', 'R3_1', 'TS1_1']</t>
  </si>
  <si>
    <t>This song has a duration of [T1M213] seconds and features a [T1I2M3E4_5S6I7G8N9A0T1U2R3E4] meter. The beat is also very energetic, making it a high-energy and exciting track.</t>
  </si>
  <si>
    <t>It's hard not to tap your feet to the rhythm. The beat is infectious and makes you want to dance. The song's powerful beat is a [ke0y1] element that sets it apart from others.</t>
  </si>
  <si>
    <t>It's fast-paced and energetic, with a driving beat that's sure to get your heart pumping. From the very first note, you'll feel the adrenaline start to flow and you'll find yourself tapping your feet and nodding your head to the rhythm. Whether you're listening to it at home or dancing to it in a club, this song is guaranteed to get you moving and keep you energized all night long. So turn up the volume, let the music take over, and get ready for an intense and exhilarating ride.</t>
  </si>
  <si>
    <t>The music in this song offers a unique and memorable listening experience with its pitch range spanning [R1A2N3G4E5] [oc0ta1ve2s3]. Despite having a moderate [te0mp1o2], the song's [ti0me1 s2ig3na4tu5re6] is atypical, adding to its distinctiveness.</t>
  </si>
  <si>
    <t>['P4_1', 'T1_0', 'R3_2', 'S4_1']</t>
  </si>
  <si>
    <t>With a pitch range spanning [R1A2N3G4E5] [oc0ta1ve2s3], this music offers a diverse and dynamic listening experience. The song's [te0mp1o2] is fast, while maintaining a calm and moderate rhythm rooted in the conventions of [G1E2N3R4E5] music.</t>
  </si>
  <si>
    <t>['P4_1', 'K1_1', 'R3_2', 'TS1_1', 'T1_1', 'S4_0']</t>
  </si>
  <si>
    <t>The pitch range of [R1A2N3G4E5] [oc0ta1ve2s3] adds a distinctive character to the music, emphasizing its emotional depth, while its use of [[K01E12Y23]3 k4ey5] conveys a unique and resonant sound. With a comfortably moderate rhythm and based on a [[T01I12M23E34_45S56I67G78N89A90T01U12R23E34]4 t5im6e 7si8gn9at0ur1e2], this music is played at a slow [te0mp1o2], standing apart from the typical characteristics of [G1E2N3R4E5] genre.</t>
  </si>
  <si>
    <t>The musical piece is a unique creation that showcases a pitch range within [R1A2N3G4E5] [oc0ta1ve2s3] and utilizes [I1N2S3T4R5U6M7E8N9T0S1] to deliver a powerful and resonant sound. The song is played in [[K01E12Y23]3 k4ey5] and runs for [T1M213] seconds at a brisk pace with a forceful beat. Interestingly, the [ti0me1 s2ig3na4tu5re6] featured in this song is not conventional, adding to its distinctiveness. This music does not adhere to the typical characteristics of [G1E2N3R4E5] genre, further emphasizing its originality and uniqueness.</t>
  </si>
  <si>
    <t>['T1_1', 'S4_1']</t>
  </si>
  <si>
    <t>The song is rooted in the conventions of [G1E2N3R4E5] music and moves gently, creating a soothing and immersive musical experience. The incorporation of traditional elements of [G1E2N3R4E5] music into the composition lends a sense of authenticity to the piece, while the gentle melody and arrangement create a peaceful and serene atmosphere. Overall, the combination of traditional and con[te0mp1o2]rary elements in the song makes for a beautiful and captivating musical journey.</t>
  </si>
  <si>
    <t>The music with its brisk [te0mp1o2] effectively conveys [E1M2O3T4I5O6N7].</t>
  </si>
  <si>
    <t>['P4_1', 'TM1_1', 'R3_2', 'I1_0', 'TS1_o', 'T1_1', 'EM1_1', 'B1_1']</t>
  </si>
  <si>
    <t>The music track has several distinct characteristics. Its pitch range falls within [R1A2N3G4E5] [oc0ta1ve2s3], while the track's duration is [T1M213] seconds. The [te0mp1o2] of the song is appropriately paced, and there are no [I1N2S3T4R5U6M7E8N9T0S1] featured in it. The [ti0me1 s2ig3na4tu5re6] of the song is atypical, and its rhythm is slow. The music evokes a strong sense of [E1M2O3T4I5O6N7] and has a total of [[N01U12M23_34B45A56R67S78]8 b9ar0s1]. Together, these elements create a unique and captivating listening experience for the audience.</t>
  </si>
  <si>
    <t>This song has a pitch range of [R1A2N3G4E5] [oc0ta1ve2s3] and is in the [ke0y1] of [K1E2Y3], resulting in a captivating and memorable experience for listeners. It has a tranquil rhythm and is [T1M213] seconds long. Interestingly, this song doesn't incorporate [I1N2S3T4R5U6M7E8N9T0S1], but still manages to maintain a quick beat. Additionally, the [ti0me1 s2ig3na4tu5re6] of the music is [T1I2M3E4_5S6I7G8N9A0T1U2R3E4]. Although this song is not a quintessential example of [G1E2N3R4E5] style, it still has its own unique charm and appeal.</t>
  </si>
  <si>
    <t>With a pitch range spanning [R1A2N3G4E5] [oc0ta1ve2s3], this music offers a diverse and dynamic listening experience, evoking [E1M2O3T4I5O6N7] feelings. It features a very powerful and driving beat, while its arrangement deliberately excludes the use of [I1N2S3T4R5U6M7E8N9T0S1].</t>
  </si>
  <si>
    <t>With a pitch range spanning [R1A2N3G4E5] [oc0ta1ve2s3], this music offers a diverse and dynamic listening experience, while its [[K01E12Y23]3 k4ey5] gives it a special emotional quality. The song's length is [T1M213] seconds, allowing listeners to fully immerse themselves in its mesmerizing rhythm and calming atmosphere. Brought to life through the use of [I1N2S3T4R5U6M7E8N9T0S1], the music's meter, set in [T1I2M3E4_5S6I7G8N9A0T1U2R3E4], further enhances its sluggish yet captivating nature. As the melodies unfold, the music radiates [E1M2O3T4I5O6N7], inviting listeners on an introspective journey of emotions and introspection.</t>
  </si>
  <si>
    <t>This song's use of the [[K01E12Y23]3 k4ey5] creates a distinct atmosphere that is complemented by its balanced beat and [[T01I12M23E34_45S56I67G78N89A90T01U12R23E34]4 t5im6e 7si8gn9at0ur1e2]. Despite not being rooted in the traditions of the classic [G1E2N3R4E5] style, the song incorporates roughly [[N01U12M23_34B45A56R67S78]8 b9ar0s1]. Overall, the unique combination of these musical elements makes for a compelling listening experience.</t>
  </si>
  <si>
    <t>['P4_1', 'K1_1', 'R3_0', 'T1_2', 'S4_1']</t>
  </si>
  <si>
    <t>This music is a prime representation of the [G1E2N3R4E5] style, characterized by a moderate-speed beat and a limited pitch range of [R1A2N3G4E5] [oc0ta1ve2s3] that allows for a greater emphasis on the nuances of tone and phrasing. The use of [[K01E12Y23]3 k4ey5] creates a rich and dynamic sonic palette, while the calming and soothing beat contributes to the overall pleasantness of the piece. Whether it's the melody or the rhythm, this music offers a unique listening experience that is both relaxing and captivating.</t>
  </si>
  <si>
    <t>The main instrument used to create the melody in this track is [I1N2S3T4R5U6M7E8N9T0]. The composition of this song consists of [[N01U12M23_34B45A56R67S78]8 b9ar0s1], and its duration is [T1M213] seconds. However, the [ti0me1 s2ig3na4tu5re6] of this song is not regular, which adds an element of unpredictability to the rhythm and overall feel of the track. Despite this irregularity, the use of [I1N2S3T4R5U6M7E8N9T0] provides a strong and consistent melodic foundation throughout the song, keeping it cohesive and engaging for the listener.</t>
  </si>
  <si>
    <t>['TS1_1', 'I4_1', 'T1_0', 'I1_0']</t>
  </si>
  <si>
    <t>The music has a [T1I2M3E4_5S6I7G8N9A0T1U2R3E4] meter and a speedy [te0mp1o2]. The melody track's signature sound is created by [I1N2S3T4R5U6M7E8N9T0], while the composition of the song does not involve the use of [I1N2S3T4R5U6M7E8N9T0S1].</t>
  </si>
  <si>
    <t>The musical piece showcases a pitch range within [R1A2N3G4E5] [oc0ta1ve2s3], and its choice of [[K01E12Y23]3 k4ey5] results in a captivating and memorable experience. With a playtime of [T1M213] seconds, the song's rhythm is very tranquil, complemented by the utilization of [I1N2S3T4R5U6M7E8N9T0S1] in the musical performance. Although its [ti0me1 s2ig3na4tu5re6] [T1I2M3E4_5S6I7G8N9A0T1U2R3E4] is not typical, the song moves at a rapid rate, falling squarely within the [G1E2N3R4E5] genre.</t>
  </si>
  <si>
    <t>['P4_1', 'B1_1', 'R3_1']</t>
  </si>
  <si>
    <t>In this musical piece, the use of a specific pitch range spanning [R1A2N3G4E5] [oc0ta1ve2s3] creates a cohesive and unified sound that carries throughout the song's [[N01U12M23_34B45A56R67S78]8 b9ar0s1]. Additionally, the rhythm of the piece is extremely invigorating, further contributing to its overall impact and appeal. Together, the pitch range and rhythm work in harmony to create a dynamic and engaging musical experience for the listener.</t>
  </si>
  <si>
    <t>['K1_1', 'R3_0', 'TS1_1', 'I1_0', 'T1_0', 'S4_1']</t>
  </si>
  <si>
    <t>The [G1E2N3R4E5] sound is perfectly exemplified in this music, which has a rapid [te0mp1o2] and a very smooth and relaxing beat. The [T1I2M3E4_5S6I7G8N9A0T1U2R3E4] meter adds to its unique quality, while the absence of [I1N2S3T4R5U6M7E8N9T0S1] as part of the instrumentation gives it a special emotional touch. Overall, this song showcases a combination of elements that make it truly captivating.</t>
  </si>
  <si>
    <t>The musical performance of this song is focused and impactful due to its compact pitch range spanning [R1A2N3G4E5] [oc0ta1ve2s3], composed in the [[K01E12Y23]3 k4ey5]. With a moderate beat and a duration of [T1M213] seconds, this song opts not to incorporate [I1N2S3T4R5U6M7E8N9T0S1] and employs an uncommon [T1I2M3E4_5S6I7G8N9A0T1U2R3E4], resulting in a slow-paced rhythm. This song belongs to the [G1E2N3R4E5] genre, combining unique rhythmic and instrumental choices to create a memorable musical experience.</t>
  </si>
  <si>
    <t>The musical piece showcases a pitch range within [R1A2N3G4E5] [oc0ta1ve2s3], utilizing the [[K01E12Y23]3 k4ey5] to create a rich and dynamic sonic palette. Clocking in at [T1M213] seconds, this song maintains a moderate [te0mp1o2], striking a balance between fast and slow. Interestingly, its composition steers clear of any involvement with [I1N2S3T4R5U6M7E8N9T0S1], and the employed [ti0me1 s2ig3na4tu5re6] deviates from the typical. Consequently, the music exudes a sluggish quality while embodying [E1M2O3T4I5O6N7].</t>
  </si>
  <si>
    <t>The high-speed music uses the [[K01E12Y23]3 k4ey5] to create a rich and dynamic sonic palette as it progresses through [[N01U12M23_34B45A56R67S78]8 b9ar0s1].</t>
  </si>
  <si>
    <t>This music offers a unique and memorable listening experience with its pitch range of [R1A2N3G4E5] [oc0ta1ve2s3]. The [[K01E12Y23]3 k4ey5] gives the music a special emotional quality that adds to its appeal. The track has a duration of [T1M213] seconds, and its [ti0me1 s2ig3na4tu5re6] is not conventional [T1I2M3E4_5S6I7G8N9A0T1U2R3E4]. The use of [I1N2S3T4R5U6M7E8N9T0S1] is vital to the music, as it contributes to the overall sound and atmosphere. Together, these elements create a captivating and distinct piece of music that is sure to leave an impression on the listener.</t>
  </si>
  <si>
    <t>The music's pitch range of [R1A2N3G4E5] [oc0ta1ve2s3] creates a distinctive and unforgettable listening experience. Additionally, the deliberate exclusion of [I1N2S3T4R5U6M7E8N9T0S1] from this song adds to its unique quality. The resulting sound is a testament to the creativity and ingenuity of the composer, who has crafted a composition that is both remarkable and unforgettable. The absence of certain instruments allows the listener to focus on other elements of the music, such as the melody and harmony, and provides an opportunity for a more intimate connection with the piece. Overall, this music is a testament to the power of creativity and the importance of taking risks in the pursuit of artistic expression.</t>
  </si>
  <si>
    <t>['K1_1', 'R3_0', 'TS1_1']</t>
  </si>
  <si>
    <t>This song is composed in the [[K01E12Y23]3 k4ey5] and has a very comfortable beat. The [ti0me1 s2ig3na4tu5re6] of the music is [T1I2M3E4_5S6I7G8N9A0T1U2R3E4].</t>
  </si>
  <si>
    <t>The use of a specific pitch range of [R1A2N3G4E5] [oc0ta1ve2s3] creates a cohesive and unified sound throughout the musical piece, while the [[K01E12Y23]3 k4ey5] gives this music a special emotional quality. With a length of [T1M213] seconds, the song showcases a balanced rhythm and deliberately omits the use of [I1N2S3T4R5U6M7E8N9T0S1] in its arrangement. Additionally, the song features a [ti0me1 s2ig3na4tu5re6] that is not commonly found, namely [T1I2M3E4_5S6I7G8N9A0T1U2R3E4]. With a quick [te0mp1o2], this music is imbued with [E1M2O3T4I5O6N7].</t>
  </si>
  <si>
    <t>The pitch range of [R1A2N3G4E5] [oc0ta1ve2s3] adds a distinctive character to the music, emphasizing its emotional depth, while the music is enriched by [I1N2S3T4R5U6M7E8N9T0S1].</t>
  </si>
  <si>
    <t>This music offers a unique and memorable listening experience with its pitch range of [R1A2N3G4E5] [oc0ta1ve2s3] and captivating choice of [[K01E12Y23]3 k4ey5]. The track, [T1M213] seconds in length, showcases a calming rhythm and incorporates [I1N2S3T4R5U6M7E8N9T0S1] in its musical performance. With a [T1I2M3E4_5S6I7G8N9A0T1U2R3E4] meter and a slow [te0mp1o2], this song breaks away from the usual patterns of the [G1E2N3R4E5] sound.</t>
  </si>
  <si>
    <t>['P4_1', 'EM1_1', 'R3_0']</t>
  </si>
  <si>
    <t>The music in [R1A2N3G4E5] [oc0ta1ve2s3] delivers a focused and impactful performance, conveying [E1M2O3T4I5O6N7] to the listener. This effect is enhanced by the gentle and relaxing rhythm present in the song, which further enhances the emotional impact of the music. Overall, the compact pitch range of the song contributes to its powerful effect on the listener, making it a memorable and enjoyable musical experience.</t>
  </si>
  <si>
    <t>The music in this song is imbued with a strong sense of emotion that is conveyed through its soothing and peaceful [te0mp1o2]. The combination of the two elements creates a powerful and moving experience for the listener, drawing them into the music and allowing them to fully immerse themselves in its beauty. Whether enjoyed in solitude or shared with others, this music has the ability to touch the heart and soul in a profound way, making it a truly unforgettable listening experience.</t>
  </si>
  <si>
    <t>You can count [[N01U12M23_34B45A56R67S78]8 b9ar0s1] in this song.</t>
  </si>
  <si>
    <t>The song consists of approximately [[N01U12M23_34B45A56R67S78]8 b9ar0s1] and has a length of [T1M213] seconds. Its sound is created through the use of [I1N2S3T4R5U6M7E8N9T0S1].</t>
  </si>
  <si>
    <t>['T1_2', 'R3_0']</t>
  </si>
  <si>
    <t>The music being played has a moderate [te0mp1o2] and the song itself has a very calming and soothing beat.</t>
  </si>
  <si>
    <t>The pitch range of [R1A2N3G4E5] [oc0ta1ve2s3] adds a distinctive character to the music, emphasizing its emotional depth, while the use of [[K01E12Y23]3 k4ey5] creates a distinct atmosphere. With a running time of [T1M213] seconds, the song showcases a calm and moderate rhythm, complemented by the featured [I1N2S3T4R5U6M7E8N9T0S1]. Its unique [ti0me1 s2ig3na4tu5re6] [T1I2M3E4_5S6I7G8N9A0T1U2R3E4] contributes to its individuality, as the song maintains a slow rhythm. Although not firmly rooted in the traditions of [G1E2N3R4E5] genre, this music explores new territories and expands its boundaries.</t>
  </si>
  <si>
    <t>The song is [T1M213] seconds in length and is not reflective of the usual musical conventions of [G1E2N3R4E5] style. Despite its departure from the norm, this song offers a unique listening experience with its unconventional approach to the genre. The deviation from established norms in music can often lead to innovation and creativity, which can make for a refreshing change for those looking for something new and exciting. Whether you are a fan of [G1E2N3R4E5] or simply enjoy exploring different musical styles, this song is definitely worth a listen.</t>
  </si>
  <si>
    <t>['P4_1', 'K1_1', 'R3_1', 'TS1_1', 'I1_1']</t>
  </si>
  <si>
    <t>This music has a pitch range of [R1A2N3G4E5] [oc0ta1ve2s3] and uses the [[K01E12Y23]3 k4ey5] to create a distinct atmosphere. The beat is very energetic, and the music is in [T1I2M3E4_5S6I7G8N9A0T1U2R3E4]. The [I1N2S3T4R5U6M7E8N9T0S1] add to the overall musical composition, creating a dynamic and engaging experience for the listener.</t>
  </si>
  <si>
    <t>The moderate [te0mp1o2] of this music, combined with the unique flavor added by the [[K01E12Y23]3 k4ey5], creates a distinctive and captivating sound.</t>
  </si>
  <si>
    <t>This music's pitch range of [R1A2N3G4E5] [oc0ta1ve2s3] offers a unique and memorable listening experience, while the [[K01E12Y23]3 k4ey5] gives it a special emotional quality. Playing for [T1M213] seconds, the music is based on a [[T01I12M23E34_45S56I67G78N89A90T01U12R23E34]4 t5im6e 7si8gn9at0ur1e2] and falls squarely within the [G1E2N3R4E5] genre, comprising [[N01U12M23_34B45A56R67S78]8 b9ar0s1] throughout the song.</t>
  </si>
  <si>
    <t>['K1_1', 'P4_1', 'T1_2', 'TS1_o']</t>
  </si>
  <si>
    <t>The captivating and memorable experience of this music is the result of its choice of [[K01E12Y23]3 k4ey5], which creates a cohesive and unified sound throughout the piece. Additionally, the specific pitch range of [R1A2N3G4E5] [oc0ta1ve2s3] adds to the overall unity of the music. Despite its moderate [te0mp1o2], the song employs a non-typical [[T01I12M23E34_45S56I67G78N89A90T01U12R23E34]4 t5im6e 7si8gn9at0ur1e2], which contributes to the unique and distinctive character of the composition.</t>
  </si>
  <si>
    <t>['K1_1', 'EM1_1', 'R3_2', 'I1_0']</t>
  </si>
  <si>
    <t>The use of [[K01E12Y23]3 k4ey5] in this music creates a rich and dynamic sonic palette that perfectly expresses [E1M2O3T4I5O6N7]. Moreover, the beat of the song is carefully crafted to neither be too fast nor too slow, striking a balance that complements the music's overall feel. Interestingly, this composition does not rely on the use of [I1N2S3T4R5U6M7E8N9T0S1], yet it still manages to achieve a powerful impact and convey its message effectively.</t>
  </si>
  <si>
    <t>['P4_1', 'R1_1', 'S4_0']</t>
  </si>
  <si>
    <t>By utilizing a specific pitch range of [R1A2N3G4E5] [oc0ta1ve2s3], this musical piece achieves a cohesive and unified sound that is sure to get people up and dancing. Unlike the usual patterns found in [G1E2N3R4E5] music, this song breaks away from the norm, creating a unique and refreshing sound that sets it apart from the rest.</t>
  </si>
  <si>
    <t>The use of a specific pitch range of [R1A2N3G4E5] [oc0ta1ve2s3] creates a cohesive and unified sound throughout the musical piece, while the choice of [[K01E12Y23]3 k4ey5] results in a captivating and memorable experience. With a duration of [T1M213] seconds, this song's smooth and relaxing beat is complemented by the absence of [I1N2S3T4R5U6M7E8N9T0S1]. It follows a [[T01I12M23E34_45S56I67G78N89A90T01U12R23E34]4 t5im6e 7si8gn9at0ur1e2] and maintains a moderate pace, evoking a [E1M2O3T4I5O6N7] feeling. Furthermore, you can count [[N01U12M23_34B45A56R67S78]8 b9ar0s1] in this song.</t>
  </si>
  <si>
    <t>['K1_1', 'TM1_1', 'R3_0', 'I1_0', 'R1_0', 'T1_1', 'EM1_1']</t>
  </si>
  <si>
    <t>With its use of the [[K01E12Y23]3 k4ey5], this music conveys a unique and resonant sound, while its duration lasts [T1M213] seconds. The beat in this song is very lulling, and its composition is devoid of [I1N2S3T4R5U6M7E8N9T0S1]. Although the rhythm of this song is not lively enough for dancing, its [te0mp1o2] remains slow. Through its melodic elements, the music conveys [E1M2O3T4I5O6N7].</t>
  </si>
  <si>
    <t>This music conveys a unique and resonant sound within [R1A2N3G4E5] [oc0ta1ve2s3] of pitch range, utilizing [[K01E12Y23]3 k4ey5]. The duration of this song is [T1M213] seconds, accompanied by an extremely strong beat. [I1N2S3T4R5U6M7E8N9T0S1] are utilized in the musical performance, creating a rapid pace and a style that deviates from the usual features of the [G1E2N3R4E5] genre. The music is in [T1I2M3E4_5S6I7G8N9A0T1U2R3E4].</t>
  </si>
  <si>
    <t>This song's composition does not involve the use of instruments, but its pitch range of [R1A2N3G4E5] [oc0ta1ve2s3] adds a distinctive character to the music, emphasizing its emotional depth. The music is comprised of [[N01U12M23_34B45A56R67S78]8 b9ar0s1].</t>
  </si>
  <si>
    <t>['TM1_1', 'R3_0', 'TS1_o', 'I1_1', 'S4_1']</t>
  </si>
  <si>
    <t>The track is [T1M213] seconds long and features a calming rhythm with an uncommon [ti0me1 s2ig3na4tu5re6]. The use of [I1N2S3T4R5U6M7E8N9T0S1] is vital to the music, which embodies the characteristics of [G1E2N3R4E5] style. Overall, the combination of these elements creates a unique and engaging musical experience.</t>
  </si>
  <si>
    <t>['T1_1', 'P4_1', 'K1_1', 'R3_1']</t>
  </si>
  <si>
    <t>The musical piece showcases a pitch range within [R1A2N3G4E5] [oc0ta1ve2s3] and moves at a gentle pace. The use of [[K01E12Y23]3 k4ey5] in the composition gives this music a special emotional quality. In addition to that, the rhythm in this song is incredibly powerful, adding another layer of depth to the overall experience.</t>
  </si>
  <si>
    <t>['P4_1', 'K1_1', 'TM1_1', 'TS1_1', 'S4_0']</t>
  </si>
  <si>
    <t>The [R1A2N3G4E5] [oc0ta1ve2] pitch range employed in this music adds a distinct character to the sound, emphasizing its emotional depth. In addition, the use of [[K01E12Y23]3 k4ey5] provides a powerful and memorable sound. The track has a duration of [T1M213] seconds and is based on a [[T01I12M23E34_45S56I67G78N89A90T01U12R23E34]4 t5im6e 7si8gn9at0ur1e2]. Despite these features, the song cannot be easily classified as belonging to any specific [G1E2N3R4E5] style. Overall, this unique combination of musical elements results in a captivating and intriguing listening experience.</t>
  </si>
  <si>
    <t>This song, a true representation of the [G1E2N3R4E5] genre, has a duration of [T1M213] seconds.</t>
  </si>
  <si>
    <t>['K1_1', 'S4_0', 'TS1_o']</t>
  </si>
  <si>
    <t>The [G1E2N3R4E5] music in this song is not a true representation of the genre, but the use of the [[K01E12Y23]3 k4ey5] gives it a special emotional quality. Additionally, the song's [[T01I12M23E34_45S56I67G78N89A90T01U12R23E34]4 t5im6e 7si8gn9at0ur1e2] is atypical, adding to its unique sound. Overall, this combination of musical elements creates a distinct and memorable listening experience.</t>
  </si>
  <si>
    <t>"You won't find any [I1N2S3T4R5U6M7E8N9T0S1] in this song." This sentence implies that the particular song being referred to is performed without the use of any musical instruments. It could be a cappella or feature only vocals and/or electronic beats or sound effects. The absence of instruments may create a unique sonic texture or mood, and can showcase the raw talent and vocal abilities of the performer or group. Overall, the statement indicates that the song is distinctive and noteworthy due to its lack of traditional musical accompaniment.</t>
  </si>
  <si>
    <t>['S2_1', 'I1_0']</t>
  </si>
  <si>
    <t>The music in this song is influenced by [A1R2T3I4S5T6], and as such, [I1N2S3T4R5U6M7E8N9T0S1] are not a part of the instrumentation.</t>
  </si>
  <si>
    <t>It creates an energetic and lively atmosphere. 
This music's quick [te0mp1o2] creates an energetic and lively atmosphere.</t>
  </si>
  <si>
    <t>['P4_1', 'R3_0', 'I1_0', 'EM1_1', 'B1_1']</t>
  </si>
  <si>
    <t>The music of this song is characterized by a limited pitch range of [R1A2N3G4E5] [oc0ta1ve2s3], which allows for a greater emphasis on the nuances of tone and phrasing. It has a very comfortable beat and progresses through [[N01U12M23_34B45A56R67S78]8 b9ar0s1]. Interestingly, the song has opted not to incorporate [I1N2S3T4R5U6M7E8N9T0S1]. The combination of these elements creates a unique emotional quality that is conveyed through the music.</t>
  </si>
  <si>
    <t>['P4_1', 'K1_1', 'TM1_1', 'R3_1', 'I1_0', 'TS1_o', 'T1_1', 'EM1_1', 'B1_1']</t>
  </si>
  <si>
    <t>The music in [[K01E12Y23]3 k4ey5] with a compact pitch range of [R1A2N3G4E5] [oc0ta1ve2s3] delivers a unique and resonant sound, resulting in a focused and impactful musical performance. The [te0mp1o2] of the song is really intense, played at a relaxed pace, and with no [I1N2S3T4R5U6M7E8N9T0S1] in it. The song's playtime is [T1M213] seconds and its [ti0me1 s2ig3na4tu5re6] is out of the ordinary, consisting of [T1I2M3E4_5S6I7G8N9A0T1U2R3E4] beats per measure. Through [[N01U12M23_34B45A56R67S78]8 b9ar0s1], the music expresses [E1M2O3T4I5O6N7], creating a captivating and emotive listening experience.</t>
  </si>
  <si>
    <t>The song is performed at a rapid pace. This fast [te0mp1o2] can create an energetic and lively atmosphere, increasing the excitement of both the performers and the audience. However, it can also make the song challenging to sing or play, requiring a high level of skill and precision to keep up with the rhythm and maintain the musicality. Nevertheless, when executed correctly, a fast-paced performance can be exhilarating and leave a lasting impression on the listeners.</t>
  </si>
  <si>
    <t>The musical piece is a unique and resonant composition that showcases a pitch range within [R1A2N3G4E5] [oc0ta1ve2s3] and employs the use of [[K01E12Y23]3 k4ey5] to create a distinctive sound. The song lasts [T1M213] seconds and features electrifying rhythm, accompanied by the use of [I1N2S3T4R5U6M7E8N9T0S1] in the musical performance. This piece also features a rare [ti0me1 s2ig3na4tu5re6 o7f 8[T91I02M13E24_35S46I57G68N79A80T91U02R13E24]3] and is played at a medium pace. Overall, the music radiates [E1M2O3T4I5O6N7], creating a powerful and emotional experience for the listener.</t>
  </si>
  <si>
    <t>['TS1_1', 'R3_1', 'I1_0']</t>
  </si>
  <si>
    <t>In this music, the [[T01I12M23E34_45S56I67G78N89A90T01U12R23E34]4 t5im6e 7si8gn9at0ur1e2] is employed to create a lively rhythm. Despite the liveliness, you won't hear any [I1N2S3T4R5U6M7E8N9T0S1] in this song.</t>
  </si>
  <si>
    <t>The music in this [[K01E12Y23]3 k4ey5] has a distinctive character that is emphasized by its [R1A2N3G4E5]-[oc0ta1ve2] pitch range, highlighting its emotional depth. Despite its [T1M213]-second duration, the rhythm of this song is moderate, not too fast or too slow. Notably absent are [I1N2S3T4R5U6M7E8N9T0S1], leaving a unique sound that is further accentuated by the non-standard [T1I2M3E4_5S6I7G8N9A0T1U2R3E4]. The moderate [te0mp1o2] of the song allows the listener to fully experience the [E1M2O3T4I5O6N7] that fills the music. Overall, this song is a testament to the power of simplicity in creating an emotional and memorable musical experience.</t>
  </si>
  <si>
    <t>['P4_1', 'K1_1', 'R3_0', 'I1_1']</t>
  </si>
  <si>
    <t>The musical piece showcases a pitch range within [R1A2N3G4E5] [oc0ta1ve2s3] and creates a distinct atmosphere through its use of [[K01E12Y23]3 k4ey5]. The rhythm in this song is very gentle and relaxing, while the sound is given through [I1N2S3T4R5U6M7E8N9T0S1]. Overall, this music piece delivers a unique and soothing experience, combining its pitch range, [ke0y1], rhythm, and instrumental choices to create a memorable sound that can captivate the listener's attention and emotions.</t>
  </si>
  <si>
    <t>['TS1_1', 'EM1_1', 'R3_2', 'I1_0']</t>
  </si>
  <si>
    <t>This song is based on a [[T01I12M23E34_45S56I67G78N89A90T01U12R23E34]4 t5im6e 7si8gn9at0ur1e2] and conveys [E1M2O3T4I5O6N7]. It features a consistent and moderate beat and does not include any [I1N2S3T4R5U6M7E8N9T0S1].</t>
  </si>
  <si>
    <t>The song has a playtime of [T1M213] seconds and follows the meter of [T1I2M3E4_5S6I7G8N9A0T1U2R3E4]. The duration of the song is [T1M213] seconds, while the meter or [ti0me1 s2ig3na4tu5re6] determines the rhythm and beats within the music. Together, these elements contribute to the overall structure and feel of the song.</t>
  </si>
  <si>
    <t>The music is played at a balanced pace and the track has a duration of [T1M213] seconds.</t>
  </si>
  <si>
    <t>['K1_1', 'TS1_o', 'I1_0', 'EM1_1', 'B1_1']</t>
  </si>
  <si>
    <t>The unique [ti0me1 s2ig3na4tu5re6] of this song, coupled with the absence of instruments, gives it a distinct emotional quality. The [ke0y1] of the music plays a significant role in contributing to this emotional quality, and it is characterized by a particular emotion that it evokes. The composition of this song is made up of a total of [[N01U12M23_34B45A56R67S78]8 b9ar0s1].</t>
  </si>
  <si>
    <t>The [ti0me1 s2ig3na4tu5re6] of this song is not conventional, but despite that, the instruments still play an important role in the music. Whether it's the drums providing a driving beat or the guitar adding melody and harmony, each instrument contributes to the overall sound of the piece. The unusual [ti0me1 s2ig3na4tu5re6] may give the music a unique and distinct feel, but it's the combination of all the instruments working together that truly makes the song stand out.</t>
  </si>
  <si>
    <t>['R1_0', 'TM1_1', 'TS1_o', 'I1_0', 'B1_1']</t>
  </si>
  <si>
    <t>The [te0mp1o2] of this music is not conducive to moving your body, and this song is [T1M213] seconds long with a non-standard [ti0me1 s2ig3na4tu5re6]. You won't hear any [I1N2S3T4R5U6M7E8N9T0S1] in this song, which is composed of approximately [[N01U12M23_34B45A56R67S78]8 b9ar0s1].</t>
  </si>
  <si>
    <t>['P4_1', 'R3_0', 'TS1_1']</t>
  </si>
  <si>
    <t>The music's pitch range of [R1A2N3G4E5] [oc0ta1ve2s3] offers a unique and memorable listening experience, accompanied by a very peaceful and easy rhythm. Additionally, the music follows a [T1I2M3E4_5S6I7G8N9A0T1U2R3E4] meter, enhancing its overall composition.</t>
  </si>
  <si>
    <t>With a pitch range spanning [R1A2N3G4E5] [oc0ta1ve2s3], this music offers a diverse and dynamic listening experience, while its use of [[K01E12Y23]3 k4ey5] creates a distinct atmosphere. The song, with a runtime of [T1M213] seconds, features a steady and moderate rhythm and does not include [I1N2S3T4R5U6M7E8N9T0S1] in its instrumentation. Played at a fast rate, the music is in [T1I2M3E4_5S6I7G8N9A0T1U2R3E4] and is imbued with [E1M2O3T4I5O6N7].</t>
  </si>
  <si>
    <t>['TM1_1', 'TS1_1', 'I1_1', 'S4_1', 'S2_0']</t>
  </si>
  <si>
    <t>This song is a quintessential example of the [G1E2N3R4E5] sound, with a length of [T1M213] seconds and a meter of [T1I2M3E4_5S6I7G8N9A0T1U2R3E4]. [I1N2S3T4R5U6M7E8N9T0S1] play an important role in the music, but it does not have the usual sound of [A1R2T3I4S5T6]'s music.</t>
  </si>
  <si>
    <t>This is a [T1M213]-second song with music that evokes a [E1M2O3T4I5O6N7] feeling and is in [T1I2M3E4_5S6I7G8N9A0T1U2R3E4].</t>
  </si>
  <si>
    <t>This music piece has a focused and impactful performance due to its compact pitch range of [R1A2N3G4E5] [oc0ta1ve2s3]. The emotional quality of the music is further enhanced by the use of [[K01E12Y23]3 k4ey5]. Despite its short duration of [T1M213] seconds, the song's tranquil and peaceful rhythm creates a serene atmosphere. Interestingly, there are no [I1N2S3T4R5U6M7E8N9T0S1] used in this composition. The meter of the music is [T1I2M3E4_5S6I7G8N9A0T1U2R3E4] with a moderate [te0mp1o2]. This music does not evoke the classic [G1E2N3R4E5] sound, offering a unique listening experience.</t>
  </si>
  <si>
    <t>['P4_1', 'R3_2', 'TS1_o', 'I1_1', 'T1_0']</t>
  </si>
  <si>
    <t>This music offers a diverse and dynamic listening experience with a pitch range spanning [R1A2N3G4E5] [oc0ta1ve2s3]. The [te0mp1o2] of the song is just right, but its [ti0me1 s2ig3na4tu5re6] deviates from the norm, featuring [T1I2M3E4_5S6I7G8N9A0T1U2R3E4]. The [I1N2S3T4R5U6M7E8N9T0S1] play an important role in the music, which is played at a fast rate. Overall, this song presents a unique and exciting musical composition that showcases a range of musical elements and skillful instrumentation.</t>
  </si>
  <si>
    <t>The rhythm of this song is comfortably moderate, and [T1I2M3E4_5S6I7G8N9A0T1U2R3E4] is the meter of the music. In music, rhythm refers to the pattern of sounds and silences that make up the beat, while meter refers to the underlying structure of the beat, usually organized into groups of two or three beats. The [ti0me1 s2ig3na4tu5re6] indicates the meter of a piece of music, with the top number representing the number of beats in each measure and the bottom number indicating the note value that receives one beat. Together, the rhythm and meter create the overall feel and groove of a song, and can greatly affect the emotional impact and meaning conveyed through the music.</t>
  </si>
  <si>
    <t>['P4_1', 'K1_1', 'TM1_1', 'I1_0', 'S4_0', 'B1_1']</t>
  </si>
  <si>
    <t>The use of a specific pitch range of [R1A2N3G4E5] [oc0ta1ve2s3] creates a cohesive and unified sound throughout the [T1M213]-second-long musical piece, which is in [[K01E12Y23]3 k4ey5]. The song's arrangement deliberately omits the use of [I1N2S3T4R5U6M7E8N9T0S1] and does not conform to the usual standards of the [G1E2N3R4E5] genre, resulting in a unique and unconventional sound. With [[N01U12M23_34B45A56R67S78]8 b9ar0s1] throughout the song, this composition showcases an experimental approach to music-making.</t>
  </si>
  <si>
    <t>['TM1_1', 'K1_1', 'B1_1', 'R3_1']</t>
  </si>
  <si>
    <t>This music has a runtime of [T1M213] seconds and spans [[N01U12M23_34B45A56R67S78]8 b9ar0s1]. Its use of [[K01E12Y23]3 k4ey5] conveys a unique and resonant sound, accompanied by a highly intense rhythm.</t>
  </si>
  <si>
    <t>This [T1M213]-second-long song's use of the [[K01E12Y23]3 k4ey5] creates a rich and dynamic sonic palette.</t>
  </si>
  <si>
    <t>This music is unmistakably [G1E2N3R4E5] in character with a pitch range within [R1A2N3G4E5] [oc0ta1ve2s3]. The [[K01E12Y23]3 k4ey5] gives this music a special emotional quality, while the rhythm is very gentle and easy, moving at a moderate speed. The [I1N2S3T4R5U6M7E8N9T0S1] are not a part of the instrumentation in this song, which has a [[T01I12M23E34_45S56I67G78N89A90T01U12R23E34]4 t5im6e 7si8gn9at0ur1e2] and a playtime of [T1M213] seconds. Overall, this song's distinct characteristics make it a unique example of [G1E2N3R4E5] music.</t>
  </si>
  <si>
    <t>The use of the [[K01E12Y23]3 k4ey5] in this music creates a unique and resonant sound that is hard to replicate. Additionally, the song's unconventional [ti0me1 s2ig3na4tu5re6], [T1I2M3E4_5S6I7G8N9A0T1U2R3E4], further distinguishes it from other pieces. The song has a length of [T1M213] seconds, allowing listeners to fully immerse themselves in the distinct style of the music and appreciate its innovative qualities. Overall, this piece stands out from the rest due to its use of the [[K01E12Y23]3 k4ey5], [[T01I12M23E34_45S56I67G78N89A90T01U12R23E34]4 t5im6e 7si8gn9at0ur1e2], and length of [T1M213] seconds.</t>
  </si>
  <si>
    <t>['P4_1', 'K1_1', 'R3_2', 'TS1_1', 'I1_1', 'T1_2', 'B1_1']</t>
  </si>
  <si>
    <t>With a pitch range spanning [R1A2N3G4E5] [oc0ta1ve2s3], this music offers a diverse and dynamic listening experience. Its use of [[K01E12Y23]3 k4ey5] creates a distinct atmosphere, while maintaining a moderate [te0mp1o2] and following a [T1I2M3E4_5S6I7G8N9A0T1U2R3E4] meter. The music is enhanced by the featured instruments and has a moderate rhythm, divided into [[N01U12M23_34B45A56R67S78]8 b9ar0s1].</t>
  </si>
  <si>
    <t>The music's limited pitch range of [R1A2N3G4E5] [oc0ta1ve2s3] allows for a greater emphasis on the nuances of tone and phrasing, while its choice of [[K01E12Y23]3 k4ey5] results in a captivating and memorable experience. This [T1M213]-second track features calming rhythm and includes [I1N2S3T4R5U6M7E8N9T0S1] to add to its unique sound. An uncommon [ti0me1 s2ig3na4tu5re6 o7f 8[T91I02M13E24_35S46I57G68N79A80T91U02R13E24]3] is utilized, propelling the song forward at a rapid rate. Despite the quick [te0mp1o2], the music is filled with [E1M2O3T4I5O6N7], making for a truly exceptional listening experience.</t>
  </si>
  <si>
    <t>['P4_1', 'K1_1', 'TS1_o', 'T1_1', 'EM1_1', 'B1_1']</t>
  </si>
  <si>
    <t>The musical piece is a unique composition that showcases a pitch range within [R1A2N3G4E5] [oc0ta1ve2s3]. The [[K01E12Y23]3 k4ey5] adds a distinctive flavor to the music, while the [ti0me1 s2ig3na4tu5re6], [T1I2M3E4_5S6I7G8N9A0T1U2R3E4], deviates from the norm. The slow-paced song is characterized by [E1M2O3T4I5O6N7] and consists of [[N01U12M23_34B45A56R67S78]8 b9ar0s1]. The music's composition and use of the pitch range, [ke0y1], and [ti0me1 s2ig3na4tu5re6] create a beautiful and emotional experience for the listener, making it a noteworthy addition to any music lover's playlist.</t>
  </si>
  <si>
    <t>['P4_1', 'K1_1', 'R3_2', 'TS1_o', 'I1_1', 'T1_0']</t>
  </si>
  <si>
    <t>The musical piece employs a specific pitch range of [R1A2N3G4E5] [oc0ta1ve2s3], resulting in a cohesive and unified sound. The use of [[K01E12Y23]3 k4ey5] further enhances the piece's distinct atmosphere. The beat of the song is moderate and easy to follow, despite its unconventional [ti0me1 s2ig3na4tu5re6 o7f 8[T91I02M13E24_35S46I57G68N79A80T91U02R13E24]3]. The music is enriched by the inclusion of [I1N2S3T4R5U6M7E8N9T0S1], and the brisk [te0mp1o2] adds to the overall energy of the composition. Together, these elements create a unique and memorable listening experience.</t>
  </si>
  <si>
    <t>['P4_1', 'K1_1', 'TM1_1', 'R3_1', 'I1_0', 'S4_0', 'S2_0']</t>
  </si>
  <si>
    <t>This music offers a unique and memorable listening experience with its pitch range of [R1A2N3G4E5] [oc0ta1ve2s3]. The use of [[K01E12Y23]3 k4ey5] creates a distinct atmosphere, while the track's duration is [T1M213] seconds. With its very fast and lively rhythm, the song captivates listeners. Interestingly, this composition does not involve the use of [I1N2S3T4R5U6M7E8N9T0S1], setting it apart from the typical [G1E2N3R4E5] genre. Furthermore, the song's style does not reflect [A1R2T3I4S5T6]'s musical trademarks.</t>
  </si>
  <si>
    <t>This music offers a diverse and dynamic listening experience with a pitch range spanning [R1A2N3G4E5] [oc0ta1ve2s3]. The [[K01E12Y23]3 k4ey5] gives this music a special emotional quality that adds to its overall impact. The song, which is [T1M213] seconds in length, has a meter of [T1I2M3E4_5S6I7G8N9A0T1U2R3E4]. With its wide range of pitches and emotional resonance, this piece of music promises to deliver a powerful and engaging experience for listeners.</t>
  </si>
  <si>
    <t>The music in this track possesses several unique qualities that set it apart from other genres. Its pitch range spans [R1A2N3G4E5] [oc0ta1ve2s3], adding a distinctive character and emphasizing its emotional depth. The choice of [[K01E12Y23]3 k4ey5] further contributes to its uniqueness, adding a unique flavor to the music. Despite having a relatively short duration of [T1M213] seconds, the song manages to create a very smooth and relaxing beat, with the notable absence of [I1N2S3T4R5U6M7E8N9T0S1]. The [ti0me1 s2ig3na4tu5re6] chosen for the song is not common, with [T1I2M3E4_5S6I7G8N9A0T1U2R3E4], yet the song is played at a gentle pace. Overall, this music does not embody the typical features of [G1E2N3R4E5] style, making it a one-of-a-kind listening experience.</t>
  </si>
  <si>
    <t>['P4_1', 'K1_1', 'TM1_1', 'R3_0', 'TS1_1', 'I1_1', 'S4_0']</t>
  </si>
  <si>
    <t>This music has a limited pitch range of [R1A2N3G4E5] [oc0ta1ve2s3], which allows for a greater emphasis on the nuances of tone and phrasing. The use of [[K01E12Y23]3 k4ey5] creates a rich and dynamic sonic palette. The song runs for [T1M213] seconds and has a gentle and easy rhythm. Its [ti0me1 s2ig3na4tu5re6] is [T1I2M3E4_5S6I7G8N9A0T1U2R3E4], and it features [I1N2S3T4R5U6M7E8N9T0S1] in the musical performance. Although it is not evocative of the classic [G1E2N3R4E5] sound, this music showcases its own unique qualities and characteristics.</t>
  </si>
  <si>
    <t>['P4_1', 'S4_1', 'B1_1', 'I1_0']</t>
  </si>
  <si>
    <t>The [G1E2N3R4E5]-influenced sound of this music, which spans [R1A2N3G4E5] [oc0ta1ve2s3], creates a unique and memorable listening experience. This song, with its [N1U2M3_4B5A6R7S8] bar duration, omits any [I1N2S3T4R5U6M7E8N9T0S1], resulting in a distinct sound that stands out from the rest.</t>
  </si>
  <si>
    <t>['K1_1', 'T1_1', 'R1_1', 'R3_0']</t>
  </si>
  <si>
    <t>The distinct atmosphere of this music is created by its use of the [[K01E12Y23]3 k4ey5], which is played slowly. Despite its slow [te0mp1o2], the beat of this song is very tranquilizing and has a danceable rhythm that will make you want to move.</t>
  </si>
  <si>
    <t>This song has a runtime of [T1M213] seconds and the music follows a [T1I2M3E4_5S6I7G8N9A0T1U2R3E4] meter.</t>
  </si>
  <si>
    <t>With a pitch range spanning [R1A2N3G4E5] [oc0ta1ve2s3], this music offers a diverse and dynamic listening experience. The variation in pitch allows for a wide range of emotions and moods to be conveyed throughout the piece, from soaring highs to haunting lows. This creates a captivating and engaging musical journey for the listener, as they are taken on a sonic adventure that explores the full extent of the human emotional spectrum. Whether experienced live or recorded, this music is sure to leave a lasting impression on all who hear it.</t>
  </si>
  <si>
    <t>The use of a specific pitch range of [R1A2N3G4E5] [oc0ta1ve2s3] creates a cohesive and unified sound throughout the musical piece, while the [[K01E12Y23]3 k4ey5] provides a powerful and memorable sound. This [T1M213]-second-long song showcases a harmonious rhythm and excludes any [I1N2S3T4R5U6M7E8N9T0S1]. With a [ti0me1 s2ig3na4tu5re6 o7f 8[T91I02M13E24_35S46I57G68N79A80T91U02R13E24]3] and a moderate [te0mp1o2], this song serves as a classic example of the [G1E2N3R4E5] style.</t>
  </si>
  <si>
    <t>['S2_0', 'S4_1', 'TM1_1', 'TS1_o']</t>
  </si>
  <si>
    <t>Although this song is not a typical representation of [A1R2T3I4S5T6]'s genre, it is a classic example of the [G1E2N3R4E5] style. With a duration of [T1M213] seconds, this song stands out not only for its style but also for its unique [ti0me1 s2ig3na4tu5re6 o7f 8[T91I02M13E24_35S46I57G68N79A80T91U02R13E24]3].</t>
  </si>
  <si>
    <t>The musical piece showcases a pitch range within [R1A2N3G4E5] [oc0ta1ve2s3] and uses the [[K01E12Y23]3 k4ey5] to convey a unique and resonant sound. This track is [T1M213] seconds in length, featuring a moderate and easy-to-follow beat. Opting not to incorporate [I1N2S3T4R5U6M7E8N9T0S1], the music is based on a [[T01I12M23E34_45S56I67G78N89A90T01U12R23E34]4 t5im6e 7si8gn9at0ur1e2] and performed at a moderate speed. The music is imbued with [E1M2O3T4I5O6N7].</t>
  </si>
  <si>
    <t>['S4_0', 'R3_0', 'I1_1']</t>
  </si>
  <si>
    <t>The song does not have the defining characteristics of [G1E2N3R4E5] style, but the rhythm in this song is very tranquil. [I1N2S3T4R5U6M7E8N9T0S1] play an important role in the music.</t>
  </si>
  <si>
    <t>['P4_1', 'T1_2', 'EM1_1', 'TS1_o']</t>
  </si>
  <si>
    <t>This music offers a diverse and dynamic listening experience with a pitch range spanning [R1A2N3G4E5] [oc0ta1ve2s3]. It is played at a medium pace and is filled with [E1M2O3T4I5O6N7]. Additionally, the song's [ti0me1 s2ig3na4tu5re6] is not typical, adding to its uniqueness and creativity. Whether you're looking for an emotional or energetic listening experience, this music is sure to deliver something different and captivating.</t>
  </si>
  <si>
    <t>['P4_1', 'K1_1', 'R3_2', 'TS1_1', 'I1_0', 'T1_0', 'EM1_1']</t>
  </si>
  <si>
    <t>The pitch range of [R1A2N3G4E5] [oc0ta1ve2s3] adds a distinctive character to the music, emphasizing its emotional depth, while the choice of [[K01E12Y23]3 k4ey5] results in a captivating and memorable experience. This song has a balanced rhythm and is in [T1I2M3E4_5S6I7G8N9A0T1U2R3E4] meter. Notably absent in this song are [I1N2S3T4R5U6M7E8N9T0S1], contributing to its unique composition. With a fast pace, the music evokes a [E1M2O3T4I5O6N7] feeling.</t>
  </si>
  <si>
    <t>The song, composed of approximately [[N01U12M23_34B45A56R67S78]8 b9ar0s1], features a limited pitch range of [R1A2N3G4E5] [oc0ta1ve2s3], which allows for a greater emphasis on the nuances of tone and phrasing. The use of the [[K01E12Y23]3 k4ey5] also adds a unique flavor to the music, making it stand out even more.</t>
  </si>
  <si>
    <t>['K1_1', 'TM1_1', 'R3_2', 'TS1_o', 'S4_1']</t>
  </si>
  <si>
    <t>This music's choice of [[K01E12Y23]3 k4ey5] results in a captivating and memorable experience, with the song's running time of [T1M213] seconds. It showcases a smooth and steady rhythm, while its [ti0me1 s2ig3na4tu5re6] [T1I2M3E4_5S6I7G8N9A0T1U2R3E4] deviates from the usual. Overall, the music embodies the timeless essence of the classic [G1E2N3R4E5] style.</t>
  </si>
  <si>
    <t>The music is imbued with [E1M2O3T4I5O6N7]. This emotion can take many forms, such as joy, sadness, anger, or love. It is the emotional content of the music that often makes it so powerful and moving. Through the use of melody, harmony, rhythm, and other musical elements, composers and performers are able to convey a wide range of emotions and feelings, connecting with listeners on a deeply emotional level. Whether it is a simple folk song or a complex symphony, music has the power to evoke intense emotional responses and transport us to another world.</t>
  </si>
  <si>
    <t>The pitch range of [R1A2N3G4E5] [oc0ta1ve2s3] adds a distinctive character to the music, emphasizing its emotional depth, while the [[K01E12Y23]3 k4ey5] gives this music a special emotional quality. With a length of [T1M213] seconds, the song carries a mellow rhythm, where [I1N2S3T4R5U6M7E8N9T0S1] play an important role in shaping its sound. The [ti0me1 s2ig3na4tu5re6] of the music is [T1I2M3E4_5S6I7G8N9A0T1U2R3E4], and it is performed quickly, deviating from the traditions of [G1E2N3R4E5] style.</t>
  </si>
  <si>
    <t>This music has a pitch range within [R1A2N3G4E5] [oc0ta1ve2s3] and is in the [ke0y1] of [K1E2Y3], giving it a special emotional quality. The track lasts for [T1M213] seconds and is enriched by the soothing rhythm and tranquil melody, which is enhanced by the use of [I1N2S3T4R5U6M7E8N9T0S1]. The [ti0me1 s2ig3na4tu5re6] of the song is not regular, adding to its unique character. However, the overall [te0mp1o2] of the music is sluggish, conveying a sense of relaxation and calmness. Despite its slower pace, the music is filled with [E1M2O3T4I5O6N7], allowing the listener to immerse themselves in its expressive qualities.</t>
  </si>
  <si>
    <t xml:space="preserve">
The musical piece showcases a pitch range within [R1A2N3G4E5] [oc0ta1ve2s3]. This range allows for a variety of notes to be played, creating a diverse and rich sound. The composer likely chose this particular range to achieve a specific musical effect or to evoke a certain mood in the listener. By utilizing different notes within the range, the piece can explore a range of emotions and create a unique musical experience. Whether the range is narrow or wide, it can have a significant impact on the overall sound and feel of the composition.</t>
  </si>
  <si>
    <t>The song has a playtime of [T1M213] seconds and is played at a moderate [te0mp1o2].</t>
  </si>
  <si>
    <t>It has a more modern and experimental approach that sets it apart from traditional [G1E2N3R4E5] music. The rhythms and melodies are not confined to the usual patterns and structures found in this style of music. Instead, this music incorporates elements from other genres, such as electronic and rock music, creating a unique and innovative sound. Despite its departure from the classic [G1E2N3R4E5] sound, this music still retains the emotional depth and richness that characterizes the genre, making it a refreshing and exciting addition to the music scene.</t>
  </si>
  <si>
    <t>The musical piece showcases a pitch range within [R1A2N3G4E5] [oc0ta1ve2s3] and utilizes the [[K01E12Y23]3 k4ey5] to create a rich and dynamic sonic palette. With a playtime of [T1M213] seconds, this song maintains a moderate [te0mp1o2] and does not involve the use of [I1N2S3T4R5U6M7E8N9T0S1]. Furthermore, its [ti0me1 s2ig3na4tu5re6] deviates from the norm, adding uniqueness to the composition. When performed at a moderate pace, the music effectively conveys [E1M2O3T4I5O6N7].</t>
  </si>
  <si>
    <t>['P4_1', 'T1_2', 'R3_2', 'S4_1']</t>
  </si>
  <si>
    <t>In creating a cohesive and unified sound throughout the musical piece, a specific pitch range of [R1A2N3G4E5] [oc0ta1ve2s3] is utilized. The song is performed at a moderate pace with a beat that is neither too fast nor too slow. Overall, the music evokes the classic [G1E2N3R4E5] sound, bringing together the various elements of the composition into a harmonious whole.</t>
  </si>
  <si>
    <t>This music offers a unique and memorable listening experience with its pitch range of [R1A2N3G4E5] [oc0ta1ve2s3]. The [[K01E12Y23]3 k4ey5] adds a distinct flavor, while the beat is very soothing, making the track a pleasure to listen to. The inclusion of [I1N2S3T4R5U6M7E8N9T0S1] adds to the overall experience. The [ti0me1 s2ig3na4tu5re6] of the song deviates from the norm, giving it a unique character. At a moderate speed, the music conveys [E1M2O3T4I5O6N7] effectively, making it an emotionally rich experience. In all, this track, with a duration of [T1M213] seconds, is a must-listen for anyone looking for a refreshing and unique musical experience.</t>
  </si>
  <si>
    <t>The use of [[K01E12Y23]3 k4ey5] in this music creates a distinct atmosphere that effectively conveys [E1M2O3T4I5O6N7]. Despite its unconventional approach, the song's [T1M213]-second runtime and uncommon [ti0me1 s2ig3na4tu5re6] [T1I2M3E4_5S6I7G8N9A0T1U2R3E4] work together to create a unique and memorable listening experience. The nonconformity of the song's [ti0me1 s2ig3na4tu5re6] adds an extra layer of complexity to the already evocative musical composition, resulting in a powerful emotional impact on the listener.</t>
  </si>
  <si>
    <t>['T1_1', 'S4_0', 'R3_0', 'I1_1']</t>
  </si>
  <si>
    <t>The music in this song is performed slowly, with a very slow and relaxing [te0mp1o2], and is enriched by the use of [I1N2S3T4R5U6M7E8N9T0S1]. However, it does not have the classic features typically found in the [G1E2N3R4E5] sound. Despite this, the slow and soothing performance of the music makes it a unique and enjoyable listening experience.</t>
  </si>
  <si>
    <t>This track runs for [T1M213] seconds and features a rhythm that is very gentle and easy. The music follows a [T1I2M3E4_5S6I7G8N9A0T1U2R3E4] meter, creating a steady and predictable beat throughout the song. Despite its simplicity, the track's soothing melody and consistent rhythm make it a relaxing and enjoyable listening experience.</t>
  </si>
  <si>
    <t>['EM1_1', 'I1_1']</t>
  </si>
  <si>
    <t>The music is enriched by instruments and has a strong [E1M2O3T4I5O6N7] feeling.</t>
  </si>
  <si>
    <t>The musical piece is a representation of the typical sound of the [G1E2N3R4E5] genre. It showcases a pitch range within [R1A2N3G4E5] [oc0ta1ve2s3] and is composed in the [[K01E12Y23]3 k4ey5]. The track runs for [T1M213] seconds and has an incredibly stimulating rhythm. The meter of the music is [T1I2M3E4_5S6I7G8N9A0T1U2R3E4] and the sound is given through the use of [I1N2S3T4R5U6M7E8N9T0S1]. Overall, this musical composition is a quintessential example of the [G1E2N3R4E5] genre, featuring a wide pitch range, dynamic rhythm, and instrumentation that creates an unmistakable sound.</t>
  </si>
  <si>
    <t>This music is composed in the [[K01E12Y23]3 k4ey5] and is played at a balanced pace. However, [I1N2S3T4R5U6M7E8N9T0S1] are not a part of the instrumentation in this song.</t>
  </si>
  <si>
    <t>This song is a unique piece of music that has several distinctive features. Its limited pitch range of [R1A2N3G4E5] [oc0ta1ve2s3] allows for a greater emphasis on the nuances of tone and phrasing, while the use of [[K01E12Y23]3 k4ey5] contributes to its unique and resonant sound. The rhythm in this [T1M213]-second-long song is extremely invigorating, and it follows a [T1I2M3E4_5S6I7G8N9A0T1U2R3E4] meter at a moderate pace. Interestingly, you won't find any [I1N2S3T4R5U6M7E8N9T0S1] in this song, and it is not representative of the usual [G1E2N3R4E5] sound. Overall, this song offers a distinctive listening experience that highlights the importance of tone and phrasing in music.</t>
  </si>
  <si>
    <t>['P4_1', 'TM1_1', 'TS1_1', 'I4_0', 'T1_1']</t>
  </si>
  <si>
    <t>The music in this song has several notable characteristics. First, its pitch range spans [R1A2N3G4E5] [oc0ta1ve2s3], which adds a distinctive character and emphasizes its emotional depth. Second, the song has a runtime of [T1M213] seconds and features a [T1I2M3E4_5S6I7G8N9A0T1U2R3E4] meter. Third, the melody track does not include the signature sound of [I1N2S3T4R5U6M7E8N9T0]. Finally, the music has a sluggish [te0mp1o2], contributing to its overall mood and atmosphere.</t>
  </si>
  <si>
    <t>The music's limited pitch range of [R1A2N3G4E5] [oc0ta1ve2s3] allows for a greater emphasis on the nuances of tone and phrasing, while the [[K01E12Y23]3 k4ey5] provides a powerful and memorable sound. With a duration of [T1M213] seconds, this song's rhythm is comfortably moderate, accompanied by [I1N2S3T4R5U6M7E8N9T0S1] to enhance the musical performance. It features a [ti0me1 s2ig3na4tu5re6 o7f 8[T91I02M13E24_35S46I57G68N79A80T91U02R13E24]3] and a slow-paced beat, contributing to its distinctive [G1E2N3R4E5] sound.</t>
  </si>
  <si>
    <t>This song is a quintessential example of the [G1E2N3R4E5] sound, with a pitch range within [R1A2N3G4E5] [oc0ta1ve2s3]. Its use of the [[K01E12Y23]3 k4ey5] creates a rich and dynamic sonic palette. The song plays for [T1M213] seconds and features an easy-going rhythm. It is enriched by [I1N2S3T4R5U6M7E8N9T0S1] and showcases an unconventional [ti0me1 s2ig3na4tu5re6 o7f 8[T91I02M13E24_35S46I57G68N79A80T91U02R13E24]3]. With a quick beat, this song embodies the essence of its genre.</t>
  </si>
  <si>
    <t>['P4_1', 'TM1_1', 'I1_0', 'I4_0', 'B1_1']</t>
  </si>
  <si>
    <t>The musical piece in question showcases a pitch range that spans [R1A2N3G4E5] [oc0ta1ve2s3] and lasts for [T1M213] seconds. Interestingly, the composition does not make use of [I1N2S3T4R5U6M7E8N9T0S1] at any point, and the melody track is also devoid of [I1N2S3T4R5U6M7E8N9T0]. Despite this, the song is still able to offer a rich listening experience, as it contains [[N01U12M23_34B45A56R67S78]8 b9ar0s1] that are sure to captivate the listener's attention.</t>
  </si>
  <si>
    <t>['P4_1', 'K1_1', 'TM1_1', 'I1_0', 'T1_2']</t>
  </si>
  <si>
    <t>The [R1A2N3G4E5]-[oc0ta1ve2] pitch range used in this music creates a focused and impactful musical performance, while the use of the [[K01E12Y23]3 k4ey5] results in a rich and dynamic sonic palette. This [T1M213]-second track has opted not to incorporate [I1N2S3T4R5U6M7E8N9T0S1], but it is performed at a moderate speed, showcasing the effectiveness of the compact pitch range and [ke0y1] choice in delivering an impactful musical experience.</t>
  </si>
  <si>
    <t>This track has a slow-paced beat that, combined with the music's choice of [[K01E12Y23]3 k4ey5], creates a captivating and memorable experience. The song runs for [T1M213] seconds, giving listeners plenty of time to immerse themselves in the music's entrancing rhythm and melody.</t>
  </si>
  <si>
    <t>The [[K01E12Y23]3 k4ey5] of this music gives it a special emotional quality. It follows a [T1I2M3E4_5S6I7G8N9A0T1U2R3E4] meter, adding to its unique character and mood. The combination of these musical elements creates a distinct and memorable listening experience. The [ke0y1] signature determines the tonality of the piece, while the [ti0me1 s2ig3na4tu5re6] establishes the rhythm and [te0mp1o2]. Together, they contribute to the overall feel and atmosphere of the music, making it an expression of human emotion and creativity.</t>
  </si>
  <si>
    <t>['P4_1', 'K1_1', 'TM1_1', 'TS1_o', 'S4_0']</t>
  </si>
  <si>
    <t>This song has a pitch range of [R1A2N3G4E5] [oc0ta1ve2s3] and features the [[K01E12Y23]3 k4ey5], which adds a unique flavor to the music. It has a length of [T1M213] seconds and a unique [ti0me1 s2ig3na4tu5re6 o7f 8[T91I02M13E24_35S46I57G68N79A80T91U02R13E24]3]. The song's style does not reflect the usual features of the [G1E2N3R4E5] genre.</t>
  </si>
  <si>
    <t>The musical piece is an impressive composition that showcases a pitch range within [R1A2N3G4E5] [oc0ta1ve2s3], composed in the [[K01E12Y23]3 k4ey5]. This track is [T1M213] seconds long and has a soothing beat. Notably absent in this song are [I1N2S3T4R5U6M7E8N9T0S1], while the [ti0me1 s2ig3na4tu5re6] is not regular [T1I2M3E4_5S6I7G8N9A0T1U2R3E4]. The music is played at a moderate [te0mp1o2] and evokes a [E1M2O3T4I5O6N7] feeling. Overall, this musical piece is a unique and captivating creation that is sure to captivate and move any listener.</t>
  </si>
  <si>
    <t>Instruments play an important role in music. They are the tools used to create melody, harmony, rhythm, and other elements that make up a musical composition. There are countless types of instruments, ranging from stringed instruments like guitars and violins, to percussion instruments like drums and xylophones, to wind instruments like flutes and saxophones. Each instrument has its own unique sound and characteristics, and together they can create an incredible range of musical styles and genres. Whether played solo or as part of an ensemble, instruments bring life to music and provide a way for musicians to express themselves creatively.</t>
  </si>
  <si>
    <t>['T1_2', 'TM1_1', 'TS1_o']</t>
  </si>
  <si>
    <t>This song utilizes an unusual [ti0me1 s2ig3na4tu5re6] and has a moderate [te0mp1o2], with a length of [T1M213] seconds.</t>
  </si>
  <si>
    <t>This track offers a unique and memorable listening experience with its pitch range of [R1A2N3G4E5] [oc0ta1ve2s3]. The song's composition features [[N01U12M23_34B45A56R67S78]8 b9ar0s1], and it runs for [T1M213] seconds, making for a complete and satisfying musical journey. Whether you are a fan of the genre or just appreciate good music, this track is sure to leave a lasting impression with its impressive range, structure, and length. So sit back, relax, and let the music take you on a journey you won't soon forget.</t>
  </si>
  <si>
    <t>['B1_1', 'S4_1']</t>
  </si>
  <si>
    <t>The song's sound is heavily influenced by the [G1E2N3R4E5] genre, and the music covers [[N01U12M23_34B45A56R67S78]8 b9ar0s1].</t>
  </si>
  <si>
    <t>The musical piece is a showcase of the pitch range within [R1A2N3G4E5] [oc0ta1ve2s3], which is brought to life through the use of [I1N2S3T4R5U6M7E8N9T0S1]. The song's use of [[K01E12Y23]3 k4ey5] creates a rich and dynamic sonic palette, and its exceptionally energetic beat contributes to the song's sound, steeped in the conventions of [G1E2N3R4E5] style. With a playtime of [T1M213] seconds and a moderate [te0mp1o2], this music's unconventional [ti0me1 s2ig3na4tu5re6] [T1I2M3E4_5S6I7G8N9A0T1U2R3E4] adds to its unique and compelling nature.</t>
  </si>
  <si>
    <t>The use of a specific pitch range of [R1A2N3G4E5] [oc0ta1ve2s3], along with the [[K01E12Y23]3 k4ey5], creates a cohesive and unified sound throughout the [T1M213]-second duration of this musical piece. The [te0mp1o2] in this song is very relaxing and the music is given its sound through the use of [I1N2S3T4R5U6M7E8N9T0S1]. The music is in [T1I2M3E4_5S6I7G8N9A0T1U2R3E4], and though it is sluggish, it projects a powerful and memorable emotion.</t>
  </si>
  <si>
    <t>['TS1_1', 'P4_1', 'TM1_1', 'I1_0']</t>
  </si>
  <si>
    <t>The music in question has a [ti0me1 s2ig3na4tu5re6 o7f 8[T91I02M13E24_35S46I57G68N79A80T91U02R13E24]3]. Its emotional depth is emphasized by the distinctive character provided by a pitch range of [R1A2N3G4E5] [oc0ta1ve2s3]. The duration of the song is [T1M213] seconds, and it does not feature any [I1N2S3T4R5U6M7E8N9T0S1].</t>
  </si>
  <si>
    <t>The compact pitch range of [R1A2N3G4E5] [oc0ta1ve2s3] results in a focused and impactful musical performance, while the choice of [[K01E12Y23]3 k4ey5] adds to the captivating and memorable experience. With a running time of [T1M213] seconds, the rhythm in this song is really lively, complemented by the deliberate decision not to incorporate [I1N2S3T4R5U6M7E8N9T0S1]. The music's [ti0me1 s2ig3na4tu5re6] is [T1I2M3E4_5S6I7G8N9A0T1U2R3E4], played at a low [te0mp1o2], and evokes a [E1M2O3T4I5O6N7] feeling throughout.</t>
  </si>
  <si>
    <t>['P4_1', 'TM1_1', 'R3_2', 'S4_0', 'B1_1']</t>
  </si>
  <si>
    <t>The music has a limited pitch range of [R1A2N3G4E5] [oc0ta1ve2s3], which enables a greater focus on the subtleties of tone and phrasing. The song, consisting of [[N01U12M23_34B45A56R67S78]8 b9ar0s1], has a length of [T1M213] seconds. Its rhythm is relaxed and moderate, and it does not evoke the classic sound of [G1E2N3R4E5]. Despite its limitations in pitch, this music's emphasis on tone and phrasing makes for a captivating listening experience. The song's length is determined by its number of bars, which contributes to its overall structure and composition.</t>
  </si>
  <si>
    <t>This [T1M213]-second song, with a pitch range within [R1A2N3G4E5] [oc0ta1ve2s3], utilizes the [[K01E12Y23]3 k4ey5] to create a distinct atmosphere. The rhythm in this composition is very gentle and relaxing, while the absence of [I1N2S3T4R5U6M7E8N9T0S1] contributes to its unique style. Although the [ti0me1 s2ig3na4tu5re6] is not standard, the music moves at a balanced rate, deviating from the classic features of the [G1E2N3R4E5] sound.</t>
  </si>
  <si>
    <t>['R3_1', 'TS1_1']</t>
  </si>
  <si>
    <t>The rhythm in this song is incredibly stimulating, and it's worth noting that the music is in [T1I2M3E4_5S6I7G8N9A0T1U2R3E4]. The combination of the rhythm and the [ti0me1 s2ig3na4tu5re6] creates a unique and captivating sound that draws listeners in and keeps them engaged. Whether you're a musician or just a fan of great music, the intricate interplay between the rhythm and the [ti0me1 s2ig3na4tu5re6] in this song is sure to impress. So if you're looking for a new musical experience that will leave you feeling invigorated and inspired, be sure to check out this song and appreciate the artistry of its creators.</t>
  </si>
  <si>
    <t>['I4_0', 'K1_1', 'R3_2', 'TS1_o']</t>
  </si>
  <si>
    <t>The melody track in this music doesn't feature [I1N2S3T4R5U6M7E8N9T0] as the predominant sound. However, the use of [[K01E12Y23]3 k4ey5] creates a strong and memorable sound. The [te0mp1o2] of the song is also well-suited and feels just right. Additionally, the [ti0me1 s2ig3na4tu5re6] used in this song is not ordinary, featuring [T1I2M3E4_5S6I7G8N9A0T1U2R3E4].</t>
  </si>
  <si>
    <t>The [ke0y1] used in this music gives it a special emotional quality, even though this song is devoid of instruments.</t>
  </si>
  <si>
    <t>The compact pitch range of [R1A2N3G4E5] [oc0ta1ve2s3] results in a focused and impactful musical performance, while the [[K01E12Y23]3 k4ey5] gives this music a special emotional quality. With a running time of [T1M213] seconds, the song captivates listeners with its dynamic rhythm. The music, brought to life through [I1N2S3T4R5U6M7E8N9T0S1], showcases a [T1I2M3E4_5S6I7G8N9A0T1U2R3E4] meter and maintains a moderate pace. Throughout the composition, the music radiates [E1M2O3T4I5O6N7].</t>
  </si>
  <si>
    <t>['EM1_1', 'B1_1', 'R3_2', 'I1_1']</t>
  </si>
  <si>
    <t>The music is [E1M2O3T4I5O6N7] in nature and consists of [[N01U12M23_34B45A56R67S78]8 b9ar0s1]. The rhythm of this song is relaxed and moderate, while [I1N2S3T4R5U6M7E8N9T0S1] are utilized in the musical performance.</t>
  </si>
  <si>
    <t>['K1_1', 'TS1_1', 'I1_1', 'EM1_1', 'B1_1']</t>
  </si>
  <si>
    <t>With its use of the [[K01E12Y23]3 k4ey5], this music conveys a unique and resonant sound, while its meter is defined by the [T1I2M3E4_5S6I7G8N9A0T1U2R3E4]. Enriched by the inclusion of [I1N2S3T4R5U6M7E8N9T0S1], the music projects a profound [E1M2O3T4I5O6N7] throughout its [[N01U12M23_34B45A56R67S78]8 b9ar0s1].</t>
  </si>
  <si>
    <t>The use of a specific pitch range of [R1A2N3G4E5] [oc0ta1ve2s3] creates a cohesive and unified sound throughout the musical piece, which is composed in the [[K01E12Y23]3 k4ey5] and plays for [T1M213] seconds. With a very powerful and driving beat, this song's composition does not involve the use of [I1N2S3T4R5U6M7E8N9T0S1], and its [ti0me1 s2ig3na4tu5re6] is not ordinary, being [T1I2M3E4_5S6I7G8N9A0T1U2R3E4]. Moving at a moderate pace, the music projects [E1M2O3T4I5O6N7].</t>
  </si>
  <si>
    <t>['EM1_1', 'B1_1', 'TS1_o']</t>
  </si>
  <si>
    <t>This song has a [E1M2O3T4I5O6N7] feeling that is enhanced by its unconventional [[T01I12M23E34_45S56I67G78N89A90T01U12R23E34]4 t5im6e 7si8gn9at0ur1e2]. The composition is [[N01U12M23_34B45A56R67S78]8 b9ar0s1] long, showcasing the artist's creative approach to music-making. Despite its non-traditional structure, the music remains emotionally resonant, making it a standout piece in the artist's repertoire.</t>
  </si>
  <si>
    <t>['P4_1', 'K1_1', 'TM1_1', 'I1_1', 'S4_1', 'B1_1']</t>
  </si>
  <si>
    <t>This music offers a unique and memorable listening experience with its pitch range of [R1A2N3G4E5] [oc0ta1ve2s3]. The [[K01E12Y23]3 k4ey5] adds a distinctive flavor to the music, which is enriched by [I1N2S3T4R5U6M7E8N9T0S1]. The sound of the song is heavily influenced by the [G1E2N3R4E5] genre, and it spans approximately [[N01U12M23_34B45A56R67S78]8 b9ar0s1]. With a duration of [T1M213] seconds, this song captures the listener's attention and showcases the talented musicianship behind it. Overall, the combination of the pitch range, [ke0y1], duration, instruments, genre, and bars make for an extraordinary and unforgettable musical experience.</t>
  </si>
  <si>
    <t>['P4_1', 'K1_1', 'TM1_1', 'R3_0', 'I1_0', 'T1_1', 'S4_0']</t>
  </si>
  <si>
    <t>This music's pitch range is within [R1A2N3G4E5] [oc0ta1ve2s3], and its use of [[K01E12Y23]3 k4ey5] creates a rich and dynamic sonic palette. The duration of this song is [T1M213] seconds, and its [te0mp1o2] is very slow and relaxing. [I1N2S3T4R5U6M7E8N9T0S1] are not a part of the instrumentation in this low-[te0mp1o2] music, which is not a prime example of the typical [G1E2N3R4E5] style.</t>
  </si>
  <si>
    <t>['TS1_1', 'K1_1', 'I1_1']</t>
  </si>
  <si>
    <t>The [[T01I12M23E34_45S56I67G78N89A90T01U12R23E34]4 t5im6e 7si8gn9at0ur1e2] is used in this music, which, combined with the [[K01E12Y23]3 k4ey5], gives it a special emotional quality. The music is brought to life through the use of [I1N2S3T4R5U6M7E8N9T0S1].</t>
  </si>
  <si>
    <t>['P4_1', 'K1_1', 'TM1_1', 'R3_1', 'I1_1', 'TS1_1', 'EM1_1', 'B1_1']</t>
  </si>
  <si>
    <t>The use of a specific pitch range of [R1A2N3G4E5] [oc0ta1ve2s3], along with the [[K01E12Y23]3 k4ey5], creates a cohesive and unified sound throughout the [T1M213]-second runtime of this song. This, combined with the exceptionally energetic beat and the inclusion of [I1N2S3T4R5U6M7E8N9T0S1], makes for a powerful and memorable musical experience. The music is based on a [[T01I12M23E34_45S56I67G78N89A90T01U12R23E34]4 t5im6e 7si8gn9at0ur1e2] and progresses through [[N01U12M23_34B45A56R67S78]8 b9ar0s1], imbued with [E1M2O3T4I5O6N7].</t>
  </si>
  <si>
    <t>The music follows a [T1I2M3E4_5S6I7G8N9A0T1U2R3E4] meter. This means that the music is structured around a recurring rhythmic pattern that contains a fixed number of beats in each measure. The [ti0me1 s2ig3na4tu5re6] provides information to the musician about how to interpret the rhythm and where the strong and weak beats fall in each measure. By adhering to the [ti0me1 s2ig3na4tu5re6], the musicians can create a cohesive and synchronized performance, allowing the listener to easily follow the rhythm and groove along with the music. Overall, the [ti0me1 s2ig3na4tu5re6] plays a crucial role in defining the rhythmic structure of a piece of music and helps to establish the overall feel and groove of the performance.</t>
  </si>
  <si>
    <t>['T1_2', 'TM1_1', 'R1_0', 'I1_1']</t>
  </si>
  <si>
    <t>The song moves at a moderate pace and has a duration of [T1M213] seconds. However, the [te0mp1o2] of the song is not fast enough for dancing. Despite this, the use of [I1N2S3T4R5U6M7E8N9T0S1] is crucial to the overall sound and feel of the music, adding depth and complexity to the composition.</t>
  </si>
  <si>
    <t>The [[K01E12Y23]3 k4ey5] in this music delivers a powerful and memorable sound, which is further amplified by the intense emotions that fill the entire composition. This track, running for [T1M213] seconds, creates an immersive and captivating experience for the listener. From start to finish, the combination of the impactful [ke0y1] and the raw emotion in the music creates a truly unforgettable masterpiece.</t>
  </si>
  <si>
    <t>['P4_1', 'TM1_1', 'R3_0', 'T1_2', 'B1_1']</t>
  </si>
  <si>
    <t>This music offers a unique and memorable listening experience with its pitch range of [R1A2N3G4E5] [oc0ta1ve2s3]. The song has a duration of [T1M213] seconds and a peaceful beat, while being of moderate [te0mp1o2]. Its composition features [[N01U12M23_34B45A56R67S78]8 b9ar0s1], further adding to the overall musical experience.</t>
  </si>
  <si>
    <t>['TS1_o', 'R3_0', 'I1_1']</t>
  </si>
  <si>
    <t>This song has a very calming and soothing beat that should include [I1N2S3T4R5U6M7E8N9T0S1] in the music. One unique feature of this song is its [[T01I12M23E34_45S56I67G78N89A90T01U12R23E34]4 t5im6e 7si8gn9at0ur1e2]. Despite its distinct [ti0me1 s2ig3na4tu5re6], the music remains mellow and relaxing, creating a pleasant listening experience.</t>
  </si>
  <si>
    <t>This song has a length of [T1M213] seconds and features a beat that is very tranquilizing. Additionally, the music employs a [[T01I12M23E34_45S56I67G78N89A90T01U12R23E34]4 t5im6e 7si8gn9at0ur1e2], further contributing to its unique sound and feel.</t>
  </si>
  <si>
    <t>['P4_1', 'TM1_1', 'R3_0', 'I4_0', 'T1_0', 'B1_1']</t>
  </si>
  <si>
    <t>This song has a running time of [T1M213] seconds and a pitch range within [R1A2N3G4E5] [oc0ta1ve2s3]. The rhythm is easy-going, while the melody track is not dominated by the sound of [I1N2S3T4R5U6M7E8N9T0]. Despite this, the song's structure is fast-paced, with [[N01U12M23_34B45A56R67S78]8 b9ar0s1] in total.</t>
  </si>
  <si>
    <t>The rhythm in this song is very gentle and relaxing, and the [ke0y1] gives the music a special emotional quality. Together, these elements create a unique musical experience that can evoke a sense of calmness and serenity in the listener. The gentle rhythm sets the pace and mood, while the [ke0y1] adds an emotional depth and complexity that enhances the overall impact of the music. Whether listened to for relaxation, meditation, or simply as a soothing background, this song's combination of rhythm and [ke0y1] creates a beautiful and memorable musical experience.</t>
  </si>
  <si>
    <t>This song embodies the characteristics of [G1E2N3R4E5] style with its highly intense rhythm.</t>
  </si>
  <si>
    <t>The pitch range of [R1A2N3G4E5] [oc0ta1ve2s3] in this song adds a distinctive character to the music, emphasizing its emotional depth. Additionally, the song has a runtime of [T1M213] seconds.</t>
  </si>
  <si>
    <t>['P4_1', 'K1_1', 'R1_1']</t>
  </si>
  <si>
    <t>The musical piece, composed in the [[K01E12Y23]3 k4ey5], showcases a pitch range within [R1A2N3G4E5] [oc0ta1ve2s3] that is guaranteed to get you on your feet and dancing.</t>
  </si>
  <si>
    <t>The music in this song is notable for several features that contribute to its distinct character and emotional depth. Firstly, the pitch range spans [R1A2N3G4E5] [oc0ta1ve2s3], which adds a unique flavor to the music. Additionally, the choice of [[K01E12Y23]3 k4ey5] creates a captivating and memorable experience for the listener. The song has a duration of [T1M213] seconds, providing enough time for the listener to fully immerse themselves in the music. The rhythm in this song is easy-going and approachable, making it enjoyable to a broad audience. Interestingly, the composition of this song does not involve the use of [I1N2S3T4R5U6M7E8N9T0S1], yet still manages to create a beautiful sound. Moreover, the song does not heavily rely on the conventions of any particular [G1E2N3R4E5] genre, which makes it stand out even more.</t>
  </si>
  <si>
    <t>['TS1_o', 'K1_1', 'T1_2', 'I1_0']</t>
  </si>
  <si>
    <t>This song features several unique musical characteristics. Firstly, the [ti0me1 s2ig3na4tu5re6] employed is uncommon, setting it apart from many other pieces of music. Additionally, the song is composed in the [[K01E12Y23]3 k4ey5], and played at a medium pace. Interestingly, [I1N2S3T4R5U6M7E8N9T0S1] are not included in the instrumentation for this piece, further distinguishing it from other compositions. Together, these elements create a distinctive and memorable musical experience for the listener.</t>
  </si>
  <si>
    <t>With a pitch range spanning [R1A2N3G4E5] [oc0ta1ve2s3], this music offers a diverse and dynamic listening experience, while the [[K01E12Y23]3 k4ey5] gives it a special emotional quality. The song is [T1M213] seconds in length and features a moderate and consistent rhythm. The addition of [I1N2S3T4R5U6M7E8N9T0S1] enhances the overall musical composition, while the meter of the music is [T1I2M3E4_5S6I7G8N9A0T1U2R3E4]. With a moderate pace, the music serves as a quintessential example of the [G1E2N3R4E5] genre.</t>
  </si>
  <si>
    <t>['T1_2', 'EM1_1', 'R3_2', 'I1_1']</t>
  </si>
  <si>
    <t>This music has a moderate [te0mp1o2] and is imbued with [E1M2O3T4I5O6N7], while the rhythm of the song is not too fast or too slow. In addition, the [I1N2S3T4R5U6M7E8N9T0S1] complement the musical composition, adding to its overall quality.</t>
  </si>
  <si>
    <t>['P4_1', 'T1_1', 'TM1_1', 'TS1_1']</t>
  </si>
  <si>
    <t>This music offers a diverse and dynamic listening experience with a pitch range spanning [R1A2N3G4E5] [oc0ta1ve2s3]. Despite its slow [te0mp1o2], the music holds the listener's attention throughout the [T1M213]-second length of the song. The music follows a [T1I2M3E4_5S6I7G8N9A0T1U2R3E4] meter, creating a structured rhythm that adds to the overall impact of the piece.</t>
  </si>
  <si>
    <t>['K1_1', 'R3_1', 'TS1_o', 'I1_0', 'T1_0', 'S4_0']</t>
  </si>
  <si>
    <t>The [[K01E12Y23]3 k4ey5] in this music provides a powerful and memorable sound, accompanied by a highly intense rhythm. The song employs an unusual [ti0me1 s2ig3na4tu5re6], and [I1N2S3T4R5U6M7E8N9T0S1] are not featured in it. Played at a brisk pace, this music does not exhibit the defining characteristics of [G1E2N3R4E5] style.</t>
  </si>
  <si>
    <t>The use of a specific [ke0y1] in this music is responsible for creating a unique atmosphere. The [ke0y1] chosen by the composer plays a crucial role in determining the overall mood of the piece. Whether it's a [ma0jo1r2] or [mi0no1r2] [ke0y1], the tonality of the music can greatly influence how the listener perceives it. In this particular case, the choice of [[K01E12Y23]3 k4ey5] has resulted in a distinct and memorable atmosphere that sets this music apart from others. The use of different [ke0y1]s can be a powerful tool for composers to convey emotion and create a specific ambiance in their music.</t>
  </si>
  <si>
    <t>This song features a consistent and moderate beat, which is accompanied by music that follows a specific [ti0me1 s2ig3na4tu5re6] meter. The [ti0me1 s2ig3na4tu5re6] provides a rhythmic framework for the music and helps to create a sense of cohesion and structure in the overall composition. With its steady [te0mp1o2] and well-defined meter, this song is likely to be easy to follow and enjoyable to listen to for many different audiences.</t>
  </si>
  <si>
    <t>With a pitch range spanning [R1A2N3G4E5] [oc0ta1ve2s3], this music offers a diverse and dynamic listening experience that projects [E1M2O3T4I5O6N7]. The wide range of notes creates a complex soundscape that keeps the listener engaged and interested throughout the piece. Additionally, the [E1M2O3T4I5O6N7] projected by the music adds an extra layer of depth and meaning to the experience. Whether the listener is seeking a powerful emotional journey or simply a unique and engaging musical experience, this music is sure to deliver.</t>
  </si>
  <si>
    <t>['P4_1', 'K1_1', 'TM1_1', 'R3_2', 'I1_1', 'TS1_o', 'T1_1', 'S4_1', 'B1_1']</t>
  </si>
  <si>
    <t>With a pitch range spanning [R1A2N3G4E5] [oc0ta1ve2s3], this music offers a diverse and dynamic listening experience, while its use of [[K01E12Y23]3 k4ey5] conveys a unique and resonant sound. The length of this [G1E2N3R4E5] genre song is [T1M213] seconds, characterized by a consistent and moderate beat. The vital use of [I1N2S3T4R5U6M7E8N9T0S1] enhances the composition, and the chosen [[T01I12M23E34_45S56I67G78N89A90T01U12R23E34]4 t5im6e 7si8gn9at0ur1e2] adds an unconventional touch. With a slow [te0mp1o2], this song exemplifies the [G1E2N3R4E5] genre and is composed of [[N01U12M23_34B45A56R67S78]8 b9ar0s1].</t>
  </si>
  <si>
    <t>['TM1_1', 'R3_0', 'TS1_1', 'I1_1', 'T1_2']</t>
  </si>
  <si>
    <t>The duration of the song is [T1M213] seconds, and its rhythm is very calming, following a [T1I2M3E4_5S6I7G8N9A0T1U2R3E4] meter. The music is given its sound through [I1N2S3T4R5U6M7E8N9T0S1], and the song is performed at a moderate pace.</t>
  </si>
  <si>
    <t>This music offers a unique and memorable listening experience with its pitch range of [R1A2N3G4E5] [oc0ta1ve2s3] and captivating choice of [[K01E12Y23]3 k4ey5]. The track's duration is [T1M213] seconds and features a heavy beat accompanied by the use of [I1N2S3T4R5U6M7E8N9T0S1]. The song's [ti0me1 s2ig3na4tu5re6] deviates from the norm with [T1I2M3E4_5S6I7G8N9A0T1U2R3E4], played at a rapid pace, creating a powerful projection of [E1M2O3T4I5O6N7]. Overall, this music combines various elements to create a distinctive and memorable musical experience.</t>
  </si>
  <si>
    <t>The [[K01E12Y23]3 k4ey5] in this music is responsible for providing a powerful and memorable sound, while the rhythm of the song is highly vigorous. Together, they create a dynamic and captivating musical experience that is sure to leave a lasting impression on the listener. The strong and distinctive sound of the [[K01E12Y23]3 k4ey5] blends seamlessly with the energetic rhythm, resulting in a cohesive and engaging musical composition that is both memorable and impactful. Whether enjoyed in a live setting or through headphones, the combination of the [[K01E12Y23]3 k4ey5] and the lively rhythm in this song is sure to get the listener's heart racing and their feet tapping along to the beat.</t>
  </si>
  <si>
    <t>['P4_1', 'TM1_1', 'TS1_1', 'I1_1', 'B1_1']</t>
  </si>
  <si>
    <t>The music offers a unique and memorable listening experience with its pitch range of [R1A2N3G4E5] [oc0ta1ve2s3]. It has a playtime of [T1M213] seconds and is played in the [ti0me1 s2ig3na4tu5re6 o7f 8[T91I02M13E24_35S46I57G68N79A80T91U02R13E24]3]. The music features [I1N2S3T4R5U6M7E8N9T0S1] and consists of [[N01U12M23_34B45A56R67S78]8 b9ar0s1]. Overall, this composition showcases a dynamic range of musical elements that create a captivating and engaging listening experience.</t>
  </si>
  <si>
    <t>With a pitch range spanning [R1A2N3G4E5] [oc0ta1ve2s3], this music offers a diverse and dynamic listening experience, enhanced by its use of the [[K01E12Y23]3 k4ey5], which creates a rich and dynamic sonic palette. The duration of the track is [T1M213] seconds, allowing ample time to immerse oneself in its powerful and driving beat. Deliberately excluding [I1N2S3T4R5U6M7E8N9T0S1], this song takes a unique approach, further complemented by its atypical [[T01I12M23E34_45S56I67G78N89A90T01U12R23E34]4 t5im6e 7si8gn9at0ur1e2]. Played at a fast rate, this song remains rooted in the conventions of [G1E2N3R4E5] music, offering a captivating fusion of innovation and familiarity.</t>
  </si>
  <si>
    <t>The use of a specific pitch range of [R1A2N3G4E5] [oc0ta1ve2s3] creates a cohesive and unified sound throughout the [T1M213]-second song, enriched by [I1N2S3T4R5U6M7E8N9T0S1]. The choice of [[K01E12Y23]3 k4ey5] results in a captivating and memorable experience, while the [te0mp1o2] remains moderate. The [ti0me1 s2ig3na4tu5re6] of the music is [T1I2M3E4_5S6I7G8N9A0T1U2R3E4], and although played at a swift pace, the song defies the conventions of [G1E2N3R4E5] style.</t>
  </si>
  <si>
    <t>This song is a fast-paced track with a runtime of [T1M213] seconds. The arrangement of the song is unique as it omits the use of [I1N2S3T4R5U6M7E8N9T0S1].</t>
  </si>
  <si>
    <t>This song is composed in the [[K01E12Y23]3 k4ey5] and is [T1M213] seconds long. It features a very mellow rhythm that creates a calming atmosphere for the listener.</t>
  </si>
  <si>
    <t>The song in [[K01E12Y23]3 k4ey5] moves gently with a compact pitch range of [R1A2N3G4E5] [oc0ta1ve2s3], resulting in a focused and impactful musical performance. The use of this particular [ke0y1] contributes to the powerful and memorable sound that characterizes the music.</t>
  </si>
  <si>
    <t>The music being described here offers a diverse and dynamic listening experience, with a pitch range spanning [R1A2N3G4E5] [oc0ta1ve2s3]. This particular song has a duration of [T1M213] seconds. To achieve the desired sound, [I1N2S3T4R5U6M7E8N9T0S1] should be included in the music. With these elements combined, listeners can expect an engaging and multifaceted auditory experience that showcases the range and depth of the selected instruments.</t>
  </si>
  <si>
    <t>This music's pitch range of [R1A2N3G4E5] [oc0ta1ve2s3] offers a unique and memorable listening experience, playing for [T1M213] seconds. Deliberately excluding [I1N2S3T4R5U6M7E8N9T0S1], this music is played at a rapid pace within the [G1E2N3R4E5] genre. Its song structure is made up of [[N01U12M23_34B45A56R67S78]8 b9ar0s1].</t>
  </si>
  <si>
    <t>This song is a prime example of the [G1E2N3R4E5] genre, featuring a calm and moderate rhythm that sets the tone for the music.</t>
  </si>
  <si>
    <t>The musical performance utilizes [I1N2S3T4R5U6M7E8N9T0S1], and the duration of the track is [T1M213] seconds.</t>
  </si>
  <si>
    <t>['TM1_1', 'R3_2', 'I1_0']</t>
  </si>
  <si>
    <t>This song has deliberately excluded certain instruments, and has a moderate [te0mp1o2]. The duration of the track is [T1M213] seconds.</t>
  </si>
  <si>
    <t>This music offers a diverse and dynamic listening experience, with a pitch range spanning [R1A2N3G4E5] [oc0ta1ve2s3]. The use of [[K01E12Y23]3 k4ey5] creates a distinct atmosphere, and the beat in the song is very energetic. [I1N2S3T4R5U6M7E8N9T0S1] play an important role in the music, which runs for [T1M213] seconds and is imbued with [E1M2O3T4I5O6N7]. The [ti0me1 s2ig3na4tu5re6] used in this high-speed song is unusual, adding to its unique and compelling nature. Overall, this music is a must-listen for anyone looking for an intense and emotional musical journey.</t>
  </si>
  <si>
    <t>['TS1_o', 'K1_1', 'R3_0', 'I1_1']</t>
  </si>
  <si>
    <t>The [ti0me1 s2ig3na4tu5re6] chosen for this song is non-standard, but combined with its use of the [[K01E12Y23]3 k4ey5], it conveys a unique and resonant sound. The beat in this song is very gentle and calming, and the music is brought to life through the use of [I1N2S3T4R5U6M7E8N9T0S1].</t>
  </si>
  <si>
    <t>['P4_1', 'TM1_1', 'R3_1', 'TS1_1', 'I1_1', 'EM1_1']</t>
  </si>
  <si>
    <t>The music in this song is enriched by various instruments and radiates a strong emotion. It has a pitch range that falls within [R1A2N3G4E5] [oc0ta1ve2s3] and a length of [T1M213] seconds. The rhythm is very dynamic, and the music has a [ti0me1 s2ig3na4tu5re6 o7f 8[T91I02M13E24_35S46I57G68N79A80T91U02R13E24]3]. Overall, this song is a well-crafted piece that showcases an impressive combination of instruments and rhythm, while evoking a powerful emotional response in the listener.</t>
  </si>
  <si>
    <t>['P4_1', 'K1_1', 'R3_0', 'TS1_o', 'T1_1', 'EM1_1']</t>
  </si>
  <si>
    <t>The musical piece showcases a pitch range within [R1A2N3G4E5] [oc0ta1ve2s3] and is in the [[K01E12Y23]3 k4ey5], providing a powerful and memorable sound. The rhythm in this song is very tranquil, and a non-standard [[T01I12M23E34_45S56I67G78N89A90T01U12R23E34]4 t5im6e 7si8gn9at0ur1e2] was chosen. With a gentle [te0mp1o2], this music embodies [E1M2O3T4I5O6N7] in nature.</t>
  </si>
  <si>
    <t>The meter of the music refers to the recurring pattern of strong and weak beats. It indicates the organization of time in a musical piece. In this case, the meter is [T1I2M3E4_5S6I7G8N9A0T1U2R3E4]. The [ti0me1 s2ig3na4tu5re6] is usually displayed as two numbers, with the top number indicating the number of beats in each measure and the bottom number representing the type of note that receives one beat. Understanding the meter is important for musicians as it helps them to play with the correct rhythm and timing, which is essential for a cohesive and polished performance.</t>
  </si>
  <si>
    <t>The [[K01E12Y23]3 k4ey5] is used in this music, which has a compact pitch range of [R1A2N3G4E5] [oc0ta1ve2s3], resulting in a focused and impactful musical performance. The song runs for [T1M213] seconds and features a tranquil rhythm, along with [I1N2S3T4R5U6M7E8N9T0S1] included in the composition. The [ti0me1 s2ig3na4tu5re6] of the music is [T1I2M3E4_5S6I7G8N9A0T1U2R3E4], and the song moves at a rapid rate, characterized by a strong sense of [E1M2O3T4I5O6N7].</t>
  </si>
  <si>
    <t>This music's pitch range is within [R1A2N3G4E5] [oc0ta1ve2s3] and its choice of [[K01E12Y23]3 k4ey5] results in a captivating and memorable experience. The song plays for [T1M213] seconds and has a very upbeat [te0mp1o2]. You won't hear any [I1N2S3T4R5U6M7E8N9T0S1] in this song, which has a meter of [T1I2M3E4_5S6I7G8N9A0T1U2R3E4] and a fast rhythm. Overall, the music is characterized by [E1M2O3T4I5O6N7], making for an energetic and lively listening experience.</t>
  </si>
  <si>
    <t>The musical performance of this song features a non-standard [ti0me1 s2ig3na4tu5re6], with a total of [[N01U12M23_34B45A56R67S78]8 b9ar0s1]. Despite the unconventional [ti0me1 s2ig3na4tu5re6], the beat of the song maintains a moderate [te0mp1o2] that is neither too fast nor too slow. Throughout the performance, a variety of [I1N2S3T4R5U6M7E8N9T0S1] are utilized to create a unique and engaging sound.</t>
  </si>
  <si>
    <t>['TM1_1', 'R3_2', 'TS1_o', 'I1_1', 'T1_1', 'EM1_1']</t>
  </si>
  <si>
    <t>This song has a length of [T1M213] seconds and features a relaxed and moderate rhythm, while also showcasing a non-conventional [ti0me1 s2ig3na4tu5re6] [T1I2M3E4_5S6I7G8N9A0T1U2R3E4]. The music is brought to life through the use of [I1N2S3T4R5U6M7E8N9T0S1] and is characterized by a slow [te0mp1o2]. Additionally, the music is [E1M2O3T4I5O6N7] in nature, evoking a particular mood or feeling in the listener.</t>
  </si>
  <si>
    <t>['S2_0', 'K1_1', 'S4_0', 'TS1_1']</t>
  </si>
  <si>
    <t>The music that we're discussing here stands out from [A1R2T3I4S5T6]'s typical style due to its atypical characteristics. The use of the [[K01E12Y23]3 k4ey5] adds a powerful and memorable element to the sound. It's clear that this music deviates from the classic [G1E2N3R4E5] sound. In addition to that, it features a [ti0me1 s2ig3na4tu5re6 o7f 8[T91I02M13E24_35S46I57G68N79A80T91U02R13E24]3]. Overall, this music showcases a unique and distinct style, setting it apart from [A1R2T3I4S5T6]'s usual musical output.</t>
  </si>
  <si>
    <t>['P4_1', 'K1_1', 'TM1_1', 'R3_0', 'TS1_1', 'I1_0', 'S4_0']</t>
  </si>
  <si>
    <t>This song, with a limited pitch range of [R1A2N3G4E5] [oc0ta1ve2s3], allows for a greater emphasis on the nuances of tone and phrasing. The use of the [[K01E12Y23]3 k4ey5] adds a powerful and memorable sound to the piece. At [T1M213] seconds long, the song has a very meditative beat and a [ti0me1 s2ig3na4tu5re6 o7f 8[T91I02M13E24_35S46I57G68N79A80T91U02R13E24]3]. It is devoid of [I1N2S3T4R5U6M7E8N9T0S1], and as a result, does not fall squarely within the conventions of the [G1E2N3R4E5] sound. Overall, this music provides a unique listening experience that challenges traditional genre boundaries while emphasizing the subtleties of tone and phrasing.</t>
  </si>
  <si>
    <t>['TM1_1', 'P4_1', 'B1_1', 'R3_2']</t>
  </si>
  <si>
    <t>This song has a runtime of [T1M213] seconds and is composed of approximately [[N01U12M23_34B45A56R67S78]8 b9ar0s1]. Its pitch range is within [R1A2N3G4E5] [oc0ta1ve2s3], while the rhythm is relaxed and moderate.</t>
  </si>
  <si>
    <t>The pitch range of [R1A2N3G4E5] [oc0ta1ve2s3] adds a distinctive character to the music, emphasizing its emotional depth, while the [[K01E12Y23]3 k4ey5] adds a unique flavor to this music. With a duration of [T1M213] seconds, the song's moderate and consistent rhythm sets the foundation. The musical performance employs [I1N2S3T4R5U6M7E8N9T0S1], and although its [ti0me1 s2ig3na4tu5re6] [T1I2M3E4_5S6I7G8N9A0T1U2R3E4] is not commonly used, the song's [te0mp1o2] remains moderate. Overall, the music represents the typical [G1E2N3R4E5] sound.</t>
  </si>
  <si>
    <t>['P4_1', 'K1_1', 'TM1_1', 'R3_2', 'I1_0', 'TS1_1', 'T1_2', 'S4_0', 'B1_1']</t>
  </si>
  <si>
    <t>This music offers a unique and memorable listening experience with its pitch range of [R1A2N3G4E5] [oc0ta1ve2s3]. It creates a rich and dynamic sonic palette through its use of [[K01E12Y23]3 k4ey5]. The song lasts for [T1M213] seconds and features a [te0mp1o2] that is neither too fast nor too slow. Its arrangement omits the use of [I1N2S3T4R5U6M7E8N9T0S1], while being based on a [[T01I12M23E34_45S56I67G78N89A90T01U12R23E34]4 t5im6e 7si8gn9at0ur1e2]. With a moderate rhythm, this music deviates from the typical [G1E2N3R4E5] style and consists of [[N01U12M23_34B45A56R67S78]8 b9ar0s1].</t>
  </si>
  <si>
    <t>The compact pitch range of [R1A2N3G4E5] [oc0ta1ve2s3] results in a focused and impactful musical performance, while the [[K01E12Y23]3 k4ey5] adds a unique flavor to this music. With a duration of [T1M213] seconds, the track maintains a lively rhythm and incorporates [I1N2S3T4R5U6M7E8N9T0S1] to enhance the overall composition. The unconventional [ti0me1 s2ig3na4tu5re6 o7f 8[T91I02M13E24_35S46I57G68N79A80T91U02R13E24]3] adds an intriguing element, complementing the fast [te0mp1o2] at which this emotionally charged music is played.</t>
  </si>
  <si>
    <t>['I4_0', 'T1_1', 'B1_1', 'R3_1']</t>
  </si>
  <si>
    <t>This track features a melody that is not created using [I1N2S3T4R5U6M7E8N9T0]. Despite the absence of this particular instrument, the song still maintains a slow rhythm and is [[N01U12M23_34B45A56R67S78]8 b9ar0s1] in length. However, the [te0mp1o2] in this song is notably fast, creating a sense of urgency and energy throughout.</t>
  </si>
  <si>
    <t>['K1_1', 'TM1_1', 'R3_0', 'TS1_o', 'I1_1', 'T1_2', 'S4_1']</t>
  </si>
  <si>
    <t>The music that we're discussing is composed in the [[K01E12Y23]3 k4ey5] and has a duration of [T1M213] seconds. It features a soft and smooth rhythm, and the [ti0me1 s2ig3na4tu5re6] is out of the norm, being [T1I2M3E4_5S6I7G8N9A0T1U2R3E4]. The instruments that are expected to be featured in the music are [I1N2S3T4R5U6M7E8N9T0S1]. The song moves at a moderate pace, and its style is defined by its [G1E2N3R4E5] influences.</t>
  </si>
  <si>
    <t>The music in this song is characterized by its use of the [[K01E12Y23]3 k4ey5], which creates a distinct atmosphere. The song's duration is [T1M213] seconds, and it is composed of approximately [[N01U12M23_34B45A56R67S78]8 b9ar0s1]. The [ti0me1 s2ig3na4tu5re6] of the music is [T1I2M3E4_5S6I7G8N9A0T1U2R3E4], and you won't find any [I1N2S3T4R5U6M7E8N9T0S1] in the composition. The overall emotion conveyed by the music is [E1M2O3T4I5O6N7].</t>
  </si>
  <si>
    <t>The [[K01E12Y23]3 k4ey5] in this [T1M213]-second-long song, played within a compact pitch range of [R1A2N3G4E5] [oc0ta1ve2s3], results in a focused and impactful musical performance that provides a powerful and memorable sound.</t>
  </si>
  <si>
    <t>['P4_1', 'K1_1', 'TM1_1', 'R3_1', 'I1_0', 'T1_2', 'B1_1']</t>
  </si>
  <si>
    <t>This music is composed in the [[K01E12Y23]3 k4ey5] and has a runtime of [T1M213] seconds with a pitch range of [R1A2N3G4E5] [oc0ta1ve2s3]. The rhythm is really lively, and it's played at a moderate rate. Despite the liveliness, you won't hear any [I1N2S3T4R5U6M7E8N9T0S1] in this song. If you're listening closely, you can count [[N01U12M23_34B45A56R67S78]8 b9ar0s1] in this song.</t>
  </si>
  <si>
    <t>The musical piece played at a brisk pace showcases a pitch range within [R1A2N3G4E5] [oc0ta1ve2s3] and is composed in the [[K01E12Y23]3 k4ey5], giving it a special emotional quality.</t>
  </si>
  <si>
    <t>['P4_1', 'K1_1', 'T1_0', 'EM1_1', 'B1_1']</t>
  </si>
  <si>
    <t>This music offers a unique and captivating listening experience with its pitch range of [R1A2N3G4E5] [oc0ta1ve2s3] and choice of [[K01E12Y23]3 k4ey5]. Its fast-paced [te0mp1o2] and emotive quality further enhance the overall experience. The song structure, comprising of [[N01U12M23_34B45A56R67S78]8 b9ar0s1], adds an additional layer of complexity to the music, making it a memorable and well-crafted piece.</t>
  </si>
  <si>
    <t>The low-[te0mp1o2] music is enhanced by the addition of the [[K01E12Y23]3 k4ey5], which adds a unique flavor to the sound. The song, which spans approximately [[N01U12M23_34B45A56R67S78]8 b9ar0s1], benefits from this musical element and creates a distinct and memorable listening experience.</t>
  </si>
  <si>
    <t>The pitch range of [R1A2N3G4E5] [oc0ta1ve2s3] adds a distinctive character to the music, emphasizing its emotional depth, while the [[K01E12Y23]3 k4ey5] provides a powerful and memorable sound. This [T1M213]-second-long song has a comfortably moderate rhythm and deliberately excludes [I1N2S3T4R5U6M7E8N9T0S1]. The [ti0me1 s2ig3na4tu5re6] employed in this song is not typical, featuring [T1I2M3E4_5S6I7G8N9A0T1U2R3E4]. Defined by [E1M2O3T4I5O6N7], this high-speed music showcases its unique identity.</t>
  </si>
  <si>
    <t>['R3_1', 'TS1_o']</t>
  </si>
  <si>
    <t>This song has a very powerful and driving beat, despite the fact that its [ti0me1 s2ig3na4tu5re6] is not standard. The unconventional [ti0me1 s2ig3na4tu5re6] gives the song a unique rhythm that sets it apart from more typical compositions. Despite this difference, the beat remains strong and compelling, drawing the listener in and keeping them engaged throughout the piece. Overall, the combination of the powerful beat and unconventional [ti0me1 s2ig3na4tu5re6] make this song an exciting and memorable addition to any playlist.</t>
  </si>
  <si>
    <t>['T1_0', 'K1_1', 'EM1_1', 'I1_1']</t>
  </si>
  <si>
    <t>The briskly paced music played in the [[K01E12Y23]3 k4ey5] gives it a special emotional quality that expresses [E1M2O3T4I5O6N7]. The musical performance employs [I1N2S3T4R5U6M7E8N9T0S1] to enhance the overall experience.</t>
  </si>
  <si>
    <t>This music's use of [[K01E12Y23]3 k4ey5] creates a rich and dynamic sonic palette while running for [T1M213] seconds. To enhance the musical experience, [I1N2S3T4R5U6M7E8N9T0S1] should be included in the composition.</t>
  </si>
  <si>
    <t>['TM1_1', 'EM1_1', 'R3_1']</t>
  </si>
  <si>
    <t>The track, with a duration of [T1M213] seconds, conveys [E1M2O3T4I5O6N7] through its incredibly powerful rhythm.</t>
  </si>
  <si>
    <t>The music being described offers a unique and memorable listening experience with its pitch range of [R1A2N3G4E5] [oc0ta1ve2s3]. It conveys a unique and resonant sound through its use of the [[K01E12Y23]3 k4ey5]. The emotional nature of the music adds to its overall impact. Furthermore, the rhythm of the song is neither too fast nor too slow, contributing to a balanced and enjoyable listening experience.</t>
  </si>
  <si>
    <t>['P4_1', 'K1_1', 'R3_1', 'TS1_o', 'EM1_1', 'B1_1']</t>
  </si>
  <si>
    <t>The compact pitch range of [R1A2N3G4E5] [oc0ta1ve2s3] lends a focused and impactful quality to the musical performance, while the use of the [[K01E12Y23]3 k4ey5] adds a unique flavor. The electrifying rhythm of the song and its atypical [[T01I12M23E34_45S56I67G78N89A90T01U12R23E34]4 t5im6e 7si8gn9at0ur1e2] contribute to its distinctiveness. Additionally, the song's [E1M2O3T4I5O6N7] nature is conveyed through its [N1U2M3_4B5A6R7S8] bar progression, making for a truly captivating musical experience.</t>
  </si>
  <si>
    <t>['P4_1', 'K1_1', 'TM1_1', 'R3_2', 'I1_0', 'TS1_1', 'I4_0', 'T1_0', 'S4_1', 'B1_1']</t>
  </si>
  <si>
    <t>This song falls into the category of [G1E2N3R4E5] music, offering a diverse and dynamic listening experience with a pitch range spanning [R1A2N3G4E5] [oc0ta1ve2s3]. The [[K01E12Y23]3 k4ey5] adds a unique flavor, and the song's length is [T1M213] seconds, consisting of [[N01U12M23_34B45A56R67S78]8 b9ar0s1] with a swift pace. The rhythm of the song is moderate, neither too fast nor too slow. The melody track doesn't feature any [I1N2S3T4R5U6M7E8N9T0S1], while the meter of the music is [T1I2M3E4_5S6I7G8N9A0T1U2R3E4].</t>
  </si>
  <si>
    <t>The compact pitch range of [R1A2N3G4E5] [oc0ta1ve2s3] results in a focused and impactful musical performance, played at a relaxed pace. The song's running time is [T1M213] seconds, and it employs a non-typical [ti0me1 s2ig3na4tu5re6], [T1I2M3E4_5S6I7G8N9A0T1U2R3E4].</t>
  </si>
  <si>
    <t>['K1_1', 'R3_0', 'TS1_1', 'I1_0', 'S4_1']</t>
  </si>
  <si>
    <t>The use of [[K01E12Y23]3 k4ey5] in this music creates a distinct atmosphere that is enhanced by the meditative beat. The meter of the music is [T1I2M3E4_5S6I7G8N9A0T1U2R3E4], further contributing to its unique sound. Interestingly, this song's arrangement omits the use of [I1N2S3T4R5U6M7E8N9T0S1], yet it remains a true representation of the [G1E2N3R4E5] genre. Altogether, these elements come together to form a compelling piece of music that stands out within its genre.</t>
  </si>
  <si>
    <t>The pitch range of [R1A2N3G4E5] [oc0ta1ve2s3] adds a distinctive character to the music, emphasizing its emotional depth. This music is composed in the [[K01E12Y23]3 k4ey5] with a track length of [T1M213] seconds. It features a fast-paced [te0mp1o2], incorporating [I1N2S3T4R5U6M7E8N9T0S1] in the musical performance. The [ti0me1 s2ig3na4tu5re6] employed in this song is not typical, contributing to its moderate pace. Overall, the music radiates [E1M2O3T4I5O6N7].</t>
  </si>
  <si>
    <t>['P4_1', 'TM1_1', 'TS1_o', 'I1_0', 'T1_1', 'EM1_1']</t>
  </si>
  <si>
    <t>The use of a specific pitch range of [R1A2N3G4E5] [oc0ta1ve2s3] creates a cohesive and unified sound throughout the musical piece, which has a runtime of [T1M213] seconds. An uncommon [ti0me1 s2ig3na4tu5re6] is utilized, and you won't find any [I1N2S3T4R5U6M7E8N9T0S1] in this song. It is played at a leisurely pace and is imbued with [E1M2O3T4I5O6N7].</t>
  </si>
  <si>
    <t>The musical piece is an exceptional creation that features a pitch range within [R1A2N3G4E5] [oc0ta1ve2s3]. The use of [[K01E12Y23]3 k4ey5] in this composition adds a unique flavor that enhances its overall quality. At [T1M213] seconds in length, the song has a highly intense rhythm that demands attention. To fully realize the song's potential, [I1N2S3T4R5U6M7E8N9T0S1] should be included in the music. The song's [ti0me1 s2ig3na4tu5re6] is out of the norm, with [T1I2M3E4_5S6I7G8N9A0T1U2R3E4] creating a distinctive musical experience. This song is performed at a moderate pace, allowing the listener to savor its rich and complex sound. The music itself is [E1M2O3T4I5O6N7] in nature, evoking deep emotions and leaving a lasting impression on those who hear it.</t>
  </si>
  <si>
    <t>['TS1_o', 'T1_2', 'R3_1', 'I1_1']</t>
  </si>
  <si>
    <t>The chosen [ti0me1 s2ig3na4tu5re6] for this song is not ordinary, as the song is performed at a moderate speed, but with a very rapid [te0mp1o2]. The use of [I1N2S3T4R5U6M7E8N9T0S1] is vital to the music, as they add to the unique quality of the composition and contribute to the overall sound. Together, these elements create a distinct and memorable musical experience.</t>
  </si>
  <si>
    <t>The music, defined by [E1M2O3T4I5O6N7], progresses through [[N01U12M23_34B45A56R67S78]8 b9ar0s1] and lasts [T1M213] seconds. In this song, you won't hear any [I1N2S3T4R5U6M7E8N9T0S1].</t>
  </si>
  <si>
    <t>['P4_1', 'K1_1', 'R3_2', 'TS1_1', 'I1_1', 'EM1_1', 'B1_1']</t>
  </si>
  <si>
    <t>The pitch range of [R1A2N3G4E5] [oc0ta1ve2s3] adds a distinctive character to the music, emphasizing its emotional depth, while its use of [[K01E12Y23]3 k4ey5] conveys a unique and resonant sound. This song has a steady and moderate rhythm, with a [ti0me1 s2ig3na4tu5re6 o7f 8[T91I02M13E24_35S46I57G68N79A80T91U02R13E24]3]. It should feature [I1N2S3T4R5U6M7E8N9T0S1] to complement its [E1M2O3T4I5O6N7] feeling. Overall, the song progresses over [[N01U12M23_34B45A56R67S78]8 b9ar0s1], creating a captivating musical experience.</t>
  </si>
  <si>
    <t>['P4_1', 'K1_1', 'TM1_1', 'R3_0', 'S4_1', 'B1_1']</t>
  </si>
  <si>
    <t>This music offers a diverse and dynamic listening experience with a pitch range spanning [R1A2N3G4E5] [oc0ta1ve2s3]. The [[K01E12Y23]3 k4ey5] adds a unique flavor to the music, while the beat in the [T1M213]-second-long track is calming and soothing. Reflective of [G1E2N3R4E5] musical traditions, the song spans approximately [[N01U12M23_34B45A56R67S78]8 b9ar0s1], showcasing a style that is both captivating and engaging.</t>
  </si>
  <si>
    <t>['P4_1', 'T1_0', 'B1_1']</t>
  </si>
  <si>
    <t>The musical piece showcases a pitch range within [R1A2N3G4E5] [oc0ta1ve2s3] and has a quick [te0mp1o2]. The song progresses over [[N01U12M23_34B45A56R67S78]8 b9ar0s1].</t>
  </si>
  <si>
    <t>['P4_1', 'K1_1', 'TM1_1', 'T1_1', 'S4_0']</t>
  </si>
  <si>
    <t>The pitch range of [R1A2N3G4E5] [oc0ta1ve2s3] adds a distinctive character to the music, emphasizing its emotional depth, while the [[K01E12Y23]3 k4ey5] provides a powerful and memorable sound. The track lasts for [T1M213] seconds and is played at a low [te0mp1o2]. This music does not embody the typical features of [G1E2N3R4E5] style.</t>
  </si>
  <si>
    <t>['T1_1', 'K1_1', 'EM1_1', 'R3_1']</t>
  </si>
  <si>
    <t>The low-speed music, with its use of [[K01E12Y23]3 k4ey5], creates a distinct atmosphere and is filled with [E1M2O3T4I5O6N7]. Additionally, the song features a heavy beat.</t>
  </si>
  <si>
    <t>['K1_1', 'T1_0', 'S4_1']</t>
  </si>
  <si>
    <t>The captivating and memorable experience of this music is due in part to its choice of [[K01E12Y23]3 k4ey5]. Additionally, the rapid [te0mp1o2] contributes to the overall energy of the song. The sound of the music is heavily influenced by [G1E2N3R4E5] style, which adds a distinct flavor to the composition. Together, these elements create a unique and engaging listening experience that is sure to leave a lasting impression on the audience.</t>
  </si>
  <si>
    <t>This song is a true representation of the [G1E2N3R4E5] genre, with [I1N2S3T4R5U6M7E8N9T0S1] notably absent.</t>
  </si>
  <si>
    <t>This music's pitch range is within [R1A2N3G4E5] [oc0ta1ve2s3], and its use of the [[K01E12Y23]3 k4ey5] creates a rich and dynamic sonic palette. The song has a playtime of [T1M213] seconds and features a calming rhythm. [I1N2S3T4R5U6M7E8N9T0S1] are utilized in the musical performance. It does not conform to a common [ti0me1 s2ig3na4tu5re6], [T1I2M3E4_5S6I7G8N9A0T1U2R3E4], and is characterized by a slow-paced [te0mp1o2]. Additionally, this song does not exhibit the defining characteristics of [G1E2N3R4E5] style.</t>
  </si>
  <si>
    <t>The pitch range of [R1A2N3G4E5] [oc0ta1ve2s3] adds a distinctive character to the music, emphasizing its emotional depth, while the [[K01E12Y23]3 k4ey5] adds a unique flavor to this music. With a running time of [T1M213] seconds, the song maintains a moderate and consistent rhythm. The incorporation of [I1N2S3T4R5U6M7E8N9T0S1] enhances the overall musical composition, and the chosen [[T01I12M23E34_45S56I67G78N89A90T01U12R23E34]4 t5im6e 7si8gn9at0ur1e2] further sets it apart from the ordinary. Played at a fast [te0mp1o2], this music exemplifies the quintessential sound of the [G1E2N3R4E5].</t>
  </si>
  <si>
    <t>The [G1E2N3R4E5] song has a special emotional quality thanks to the [[K01E12Y23]3 k4ey5] it's played in. It has a balanced rhythm and a [[T01I12M23E34_45S56I67G78N89A90T01U12R23E34]4 t5im6e 7si8gn9at0ur1e2], which sets it apart from more conventional music. The track runs for [T1M213] seconds, allowing for a deep immersion into the atmosphere of the music. Overall, this song showcases a unique combination of musical elements that make it stand out within its genre.</t>
  </si>
  <si>
    <t>['K1_1', 'T1_2', 'TM1_1', 'TS1_o']</t>
  </si>
  <si>
    <t>The use of [[K01E12Y23]3 k4ey5] in this music creates a distinct atmosphere, while its moderate [te0mp1o2] sets the pace. The song lasts for [T1M213] seconds, and its [ti0me1 s2ig3na4tu5re6] is not regular, adding to its unique character. Overall, the combination of the distinctive [ke0y1], moderate [te0mp1o2], irregular [ti0me1 s2ig3na4tu5re6], and length of the song work together to create a memorable musical experience.</t>
  </si>
  <si>
    <t>['P4_1', 'K1_1', 'TS1_1', 'T1_0', 'EM1_1']</t>
  </si>
  <si>
    <t>The use of a specific pitch range of [R1A2N3G4E5] [oc0ta1ve2s3] creates a cohesive and unified sound throughout the musical piece, which, combined with its use of [[K01E12Y23]3 k4ey5], conveys a unique and resonant sound. Based on a [[T01I12M23E34_45S56I67G78N89A90T01U12R23E34]4 t5im6e 7si8gn9at0ur1e2], this music is characterized by its speed and evokes a [E1M2O3T4I5O6N7] feeling.</t>
  </si>
  <si>
    <t>This music offers a diverse and dynamic listening experience with a pitch range spanning [R1A2N3G4E5] [oc0ta1ve2s3]. Its use of [[K01E12Y23]3 k4ey5] creates a rich and dynamic sonic palette, and it is given its sound through [I1N2S3T4R5U6M7E8N9T0S1]. The length of this song is [T1M213] seconds, and it has an unusual [[T01I12M23E34_45S56I67G78N89A90T01U12R23E34]4 t5im6e 7si8gn9at0ur1e2]. Despite the unusual [ti0me1 s2ig3na4tu5re6], the [te0mp1o2] of this song is moderate, though it does slow down at times. Overall, this song is a classic example of the [G1E2N3R4E5] style, showcasing the genre's characteristic features while also exploring new sonic territory.</t>
  </si>
  <si>
    <t>The music's limited pitch range of [R1A2N3G4E5] [oc0ta1ve2s3] allows for a greater emphasis on the nuances of tone and phrasing, while its choice of [[K01E12Y23]3 k4ey5] results in a captivating and memorable experience. Running for [T1M213] seconds, the song maintains a smooth and steady rhythm, accompanied by the melodic interplay of [I1N2S3T4R5U6M7E8N9T0S1]. It follows a [T1I2M3E4_5S6I7G8N9A0T1U2R3E4] meter and is played at a medium [te0mp1o2], showcasing its unique departure from the typical characteristics of the [G1E2N3R4E5] genre.</t>
  </si>
  <si>
    <t>The pitch range of [R1A2N3G4E5] [oc0ta1ve2s3] adds a distinctive character to the music, emphasizing its emotional depth. Additionally, the [te0mp1o2] in this song is very soft and smooth, further contributing to the overall mood of the piece. Together, these elements create a unique listening experience that showcases the emotional complexity of the music.</t>
  </si>
  <si>
    <t>This song is a beautiful expression of [E1M2O3T4I5O6N7]. The [[K01E12Y23]3 k4ey5] adds a special emotional quality to the music. The song is divided into [[N01U12M23_34B45A56R67S78]8 b9ar0s1], each one building upon the last to create a captivating melody that draws the listener in. Through the combination of emotional expression and careful composition, this piece of music is a true work of art.</t>
  </si>
  <si>
    <t>The song has a balanced beat and its meter is [T1I2M3E4_5S6I7G8N9A0T1U2R3E4]. The balanced beat provides a steady rhythm and pulse that makes it easy to dance or tap your foot to the music. Meanwhile, the [ti0me1 s2ig3na4tu5re6] indicates the number of beats in each measure and the type of note that receives the emphasis. This combination of a balanced beat and a specific [ti0me1 s2ig3na4tu5re6] creates a cohesive musical structure that allows the listener to follow along with the rhythm and melody. Overall, the song's balanced beat and meter work together to create a cohesive and enjoyable musical experience.</t>
  </si>
  <si>
    <t>This song does not embody the typical features of [G1E2N3R4E5] style, as [I1N2S3T4R5U6M7E8N9T0S1] are notably absent and its duration is [T1M213] seconds.</t>
  </si>
  <si>
    <t>The musical piece showcases a pitch range within [R1A2N3G4E5] [oc0ta1ve2s3], and the [[K01E12Y23]3 k4ey5] adds a unique flavor to this music. The track is [T1M213] seconds long with a very energetic beat, while [I1N2S3T4R5U6M7E8N9T0S1] are not featured in this song. The music is in [T1I2M3E4_5S6I7G8N9A0T1U2R3E4] and played at a medium pace, deviating from the typical [G1E2N3R4E5] sound.</t>
  </si>
  <si>
    <t>The song has a [ti0me1 s2ig3na4tu5re6 o7f 8[T91I02M13E24_35S46I57G68N79A80T91U02R13E24]3] and moves at a rapid rate. Its arrangement intentionally omits the use of [I1N2S3T4R5U6M7E8N9T0S1].</t>
  </si>
  <si>
    <t>The song has a unique structure of [[N01U12M23_34B45A56R67S78]8 b9ar0s1] and a fast-paced [te0mp1o2], yet it manages to maintain a relaxed feel throughout. Despite its speed, the music is composed in a way that creates a calming atmosphere, making it perfect for listeners who want to enjoy an energetic beat without feeling overwhelmed.</t>
  </si>
  <si>
    <t>['T1_0', 'P4_1', 'K1_1', 'R3_1']</t>
  </si>
  <si>
    <t>The musical piece has a brisk [te0mp1o2] and showcases a pitch range within [R1A2N3G4E5] [oc0ta1ve2s3]. Its use of the [[K01E12Y23]3 k4ey5] creates a rich and dynamic sonic palette. Additionally, the beat in this song is very energetic, adding to the overall lively feel of the music.</t>
  </si>
  <si>
    <t>This music offers a diverse and dynamic listening experience with a pitch range spanning [R1A2N3G4E5] [oc0ta1ve2s3]. It conveys a unique and resonant sound by using [[K01E12Y23]3 k4ey5]. The song lasts [T1M213] seconds, and its [te0mp1o2] is very soothing and peaceful, played at a slow rate. The arrangement has omitted the use of [I1N2S3T4R5U6M7E8N9T0S1], and the [ti0me1 s2ig3na4tu5re6] is not conventional, with [T1I2M3E4_5S6I7G8N9A0T1U2R3E4]. Despite the unconventional [ti0me1 s2ig3na4tu5re6], you can hear [[N01U12M23_34B45A56R67S78]8 b9ar0s1] in this song, which is [E1M2O3T4I5O6N7] in nature.</t>
  </si>
  <si>
    <t>['P4_1', 'R3_0', 'I1_0', 'T1_2', 'B1_1']</t>
  </si>
  <si>
    <t>The song's pitch range is within [R1A2N3G4E5] [oc0ta1ve2s3], and its rhythm is very gentle. You won't find any [I1N2S3T4R5U6M7E8N9T0S1] in this music, which has a moderate [te0mp1o2]. The song's length is around [[N01U12M23_34B45A56R67S78]8 b9ar0s1].</t>
  </si>
  <si>
    <t>['P4_1', 'TS1_o', 'I1_0', 'T1_1', 'B1_1']</t>
  </si>
  <si>
    <t>The song has a pitch range within [R1A2N3G4E5] [oc0ta1ve2s3] and features an unusual [ti0me1 s2ig3na4tu5re6 o7f 8[T91I02M13E24_35S46I57G68N79A80T91U02R13E24]3]. Notably absent in this song are [I1N2S3T4R5U6M7E8N9T0S1]. The music is played slowly and there are approximately [[N01U12M23_34B45A56R67S78]8 b9ar0s1] in the song.</t>
  </si>
  <si>
    <t>This music moves at a fast rate and features an unusual [ti0me1 s2ig3na4tu5re6]. The [ti0me1 s2ig3na4tu5re6] used in this song sets a unique rhythmic structure that deviates from the standard [ti0me1 s2ig3na4tu5re6]s commonly found in most music. Despite this, the fast pace of the music keeps the listener engaged and adds an exciting energy to the piece.</t>
  </si>
  <si>
    <t>['B1_1', 'TM1_1']</t>
  </si>
  <si>
    <t>This song has a total of [[N01U12M23_34B45A56R67S78]8 b9ar0s1]. The length of the track is [T1M213] seconds.</t>
  </si>
  <si>
    <t>The rhythm in this song is incredibly stimulating, thanks in part to the chosen [ti0me1 s2ig3na4tu5re6] which is not ordinary. The unique [ti0me1 s2ig3na4tu5re6] adds to the song's overall appeal, creating a sense of unpredictability and complexity that keeps the listener engaged. By deviating from the more common [ti0me1 s2ig3na4tu5re6]s found in popular music, the artist has created a distinctive sound that sets their music apart and showcases their creativity. The use of an unusual [ti0me1 s2ig3na4tu5re6] is just one example of the many ways in which musicians can experiment with different elements of music to create something new and exciting.</t>
  </si>
  <si>
    <t>With a pitch range spanning [R1A2N3G4E5] [oc0ta1ve2s3], this music offers a diverse and dynamic listening experience. It is composed in the [[K01E12Y23]3 k4ey5] and has a length of [T1M213] seconds, with a moderate and consistent rhythm. This song has opted not to incorporate [I1N2S3T4R5U6M7E8N9T0S1], and its [ti0me1 s2ig3na4tu5re6] is not standard, set to [T1I2M3E4_5S6I7G8N9A0T1U2R3E4]. Despite these unconventional choices, the song is played at a swift pace, and its music is defined by [E1M2O3T4I5O6N7], evoking a unique and powerful emotional response from the listener.</t>
  </si>
  <si>
    <t>['B1_1', 'S4_0']</t>
  </si>
  <si>
    <t>The song is around [[N01U12M23_34B45A56R67S78]8 b9ar0s1] in length and is not rooted in the traditions of the classic [G1E2N3R4E5] style.</t>
  </si>
  <si>
    <t>['TM1_1', 'K1_1', 'EM1_1', 'R3_0']</t>
  </si>
  <si>
    <t>This music radiates a distinct atmosphere with its use of the [[K01E12Y23]3 k4ey5], evoking [E1M2O3T4I5O6N7]. The [te0mp1o2] of the song is very soothing and peaceful, and it plays for [T1M213] seconds, allowing listeners to fully immerse themselves in the emotions conveyed by the music.</t>
  </si>
  <si>
    <t>['P4_1', 'T1_1', 'R3_1', 'I1_1']</t>
  </si>
  <si>
    <t>To create a cohesive and unified sound throughout the musical piece, a specific pitch range of [R1A2N3G4E5] [oc0ta1ve2s3] can be used. This approach can be complemented by a slow and dynamic rhythm, which adds further depth and interest to the song. To achieve the desired musical effect, [I1N2S3T4R5U6M7E8N9T0S1] should be featured prominently in the music. By combining these elements, a powerful and engaging musical composition can be created, which resonates with audiences and showcases the skill and creativity of the composer.</t>
  </si>
  <si>
    <t>['P4_1', 'K1_1', 'TM1_1', 'R3_2', 'I1_1', 'TS1_o', 'T1_1', 'EM1_1', 'B1_1']</t>
  </si>
  <si>
    <t>The music's limited pitch range of [R1A2N3G4E5] [oc0ta1ve2s3] allows for a greater emphasis on the nuances of tone and phrasing, while its use of [[K01E12Y23]3 k4ey5] conveys a unique and resonant sound. This song, with a runtime of [T1M213] seconds, features steady and moderate rhythm, complemented by the addition of [I1N2S3T4R5U6M7E8N9T0S1] that add to the musical composition. Despite the atypical [[T01I12M23E34_45S56I67G78N89A90T01U12R23E34]4 t5im6e 7si8gn9at0ur1e2], the music is performed slowly, conveying a strong sense of [E1M2O3T4I5O6N7]. In total, the song has [[N01U12M23_34B45A56R67S78]8 b9ar0s1], providing ample time for the music to develop and express its emotional depth.</t>
  </si>
  <si>
    <t>['T1_2', 'B1_1', 'TM1_1']</t>
  </si>
  <si>
    <t>The music of the song is played at a moderate pace and consists of a total of [[N01U12M23_34B45A56R67S78]8 b9ar0s1]. The track has a duration of [T1M213] seconds, which is the length of time it takes for the entire piece of music to be played.</t>
  </si>
  <si>
    <t>['P4_1', 'K1_1', 'TM1_1', 'R3_0', 'T1_1']</t>
  </si>
  <si>
    <t>This track is [T1M213] seconds long and features music composed in the [[K01E12Y23]3 k4ey5] with a pitch range within [R1A2N3G4E5] [oc0ta1ve2s3]. The beat in this song is very calming and soothing, played at a relaxed pace, making it a great choice for relaxation or meditation.</t>
  </si>
  <si>
    <t>The use of [[K01E12Y23]3 k4ey5] in this moderate-speed music creates a rich and dynamic sonic palette. Additionally, the song features a [ti0me1 s2ig3na4tu5re6] that is not commonly found, which further adds to its uniqueness and appeal.</t>
  </si>
  <si>
    <t>['P4_1', 'K1_1', 'R3_1', 'I1_0']</t>
  </si>
  <si>
    <t>The musical piece utilizes a specific pitch range of [R1A2N3G4E5] [oc0ta1ve2s3], which creates a cohesive and unified sound throughout. Additionally, the use of the [[K01E12Y23]3 k4ey5] provides a powerful and memorable sound. The rhythm in this song is also extremely invigorating. Interestingly, [I1N2S3T4R5U6M7E8N9T0S1] are notably absent, yet the piece still manages to be musically compelling.</t>
  </si>
  <si>
    <t>The compact pitch range of [R1A2N3G4E5] [oc0ta1ve2s3] results in a focused and impactful musical performance composed in the [[K01E12Y23]3 k4ey5]. With a duration of [T1M213] seconds, this song maintains a calm and moderate rhythm and does not feature [I1N2S3T4R5U6M7E8N9T0S1]. Its [ti0me1 s2ig3na4tu5re6] is not regular, denoted by [T1I2M3E4_5S6I7G8N9A0T1U2R3E4], while possessing a quick [te0mp1o2]. Falling squarely within the [G1E2N3R4E5] genre, this music encapsulates a cohesive and engaging musical experience.</t>
  </si>
  <si>
    <t>The high-[te0mp1o2] music lasts for [T1M213] seconds and doesn't feature [I1N2S3T4R5U6M7E8N9T0S1].</t>
  </si>
  <si>
    <t>In this musical piece, the pitch range is showcased within [R1A2N3G4E5] [oc0ta1ve2s3]. The composer has carefully chosen the range of notes to create a specific mood and atmosphere. The pitch range can have a significant impact on the emotional impact of the music, as higher notes tend to feel brighter and more uplifting, while lower notes can feel darker and more somber. By using a specific pitch range, the composer can effectively communicate their intended emotional message to the listener. The range of notes also allows for variation and complexity within the piece, creating interest and engaging the listener throughout the composition.</t>
  </si>
  <si>
    <t>['P4_1', 'TM1_1', 'R1_1']</t>
  </si>
  <si>
    <t>With its pitch range spanning [R1A2N3G4E5] [oc0ta1ve2s3], this music provides a distinctive and unforgettable listening experience. Lasting [T1M213] seconds, the song's energetic beat is so infectious that it's nearly impossible to resist dancing along to it.</t>
  </si>
  <si>
    <t>It is perfect for dancing or exercise. The upbeat rhythm gets people moving and feeling energized. Many people enjoy listening to music with a fast [te0mp1o2] because it can boost their mood and make them feel happier. The brisk [te0mp1o2] of this music can also be helpful for increasing focus and productivity, as it can help people stay alert and engaged. Overall, the lively and energetic nature of this music can make it a great addition to any workout playlist or dance party.</t>
  </si>
  <si>
    <t>The music being described here has several notable features that contribute to its unique character. For one, its pitch range spans [R1A2N3G4E5] [oc0ta1ve2s3], which adds depth and emotional resonance to the music. Additionally, the use of the [[K01E12Y23]3 k4ey5] creates a rich and dynamic sonic palette that further enhances the music's impact. The song itself lasts [T1M213] seconds, and its beat is notably soothing. Interestingly, there are no [I1N2S3T4R5U6M7E8N9T0S1] featured in this song, and its [ti0me1 s2ig3na4tu5re6] deviates from the norm with [T1I2M3E4_5S6I7G8N9A0T1U2R3E4]. Despite these unconventional elements, the music maintains a medium [te0mp1o2] and is filled with powerful [E1M2O3T4I5O6N7] that adds to its overall impact and emotional depth.</t>
  </si>
  <si>
    <t>['B1_1', 'R3_1', 'I1_1']</t>
  </si>
  <si>
    <t>The song comprises [[N01U12M23_34B45A56R67S78]8 b9ar0s1] and features a very energetic beat. The music should include [I1N2S3T4R5U6M7E8N9T0S1].</t>
  </si>
  <si>
    <t>The song has a moderate pace and conveys a unique and resonant sound through its use of [[K01E12Y23]3 k4ey5]. Its rhythm is also very harmonious, and the [I1N2S3T4R5U6M7E8N9T0S1] add to the musical composition, creating a complete and well-rounded sound.</t>
  </si>
  <si>
    <t>The music's choice of [[K01E12Y23]3 k4ey5] results in a captivating and memorable experience, and it consists of [[N01U12M23_34B45A56R67S78]8 b9ar0s1]. The selection of the [ke0y1] enhances the overall impact of the music, while the number of bars provides structure and organization to the composition. Together, these elements contribute to creating a cohesive and engaging musical piece that can leave a lasting impression on the listener. Whether it's a complex symphony or a simple melody, the [ke0y1] and number of bars play an essential role in shaping the music's emotional impact and overall effectiveness.</t>
  </si>
  <si>
    <t>The use of a specific pitch range of [R1A2N3G4E5] [oc0ta1ve2s3] is instrumental in creating a cohesive and unified sound throughout a musical piece, especially when paired with a consistent [ti0me1 s2ig3na4tu5re6] like [T1I2M3E4_5S6I7G8N9A0T1U2R3E4]. By limiting the range of notes used, the composer can establish a consistent tonal palette that can enhance the overall structure and flow of the music. Meanwhile, a steady and unchanging [ti0me1 s2ig3na4tu5re6] helps to maintain a consistent rhythmic feel that can reinforce the sense of unity and coherence established by the pitch range. Together, these elements can help to create a compelling and memorable musical experience.</t>
  </si>
  <si>
    <t>['P4_1', 'S4_1', 'I1_0']</t>
  </si>
  <si>
    <t>The music is a true representation of the classic [G1E2N3R4E5] style with a pitch range within [R1A2N3G4E5] [oc0ta1ve2s3]. Notably absent in this song are [I1N2S3T4R5U6M7E8N9T0S1].</t>
  </si>
  <si>
    <t>The pitch range of a musical instrument refers to the range of frequencies it can produce. This range is typically measured in [oc0ta1ve2s3], with each [oc0ta1ve2] containing a doubling of the frequency. Depending on the instrument, the pitch range can vary widely. However, for most common instruments, the pitch range falls within a specific range of [oc0ta1ve2s3], which is typically determined by the physical characteristics of the instrument and its tuning. Therefore, when discussing the pitch range of a musical instrument, it is important to specify the range of [oc0ta1ve2s3] within which it falls, denoted as [R1A2N3G4E5].</t>
  </si>
  <si>
    <t>This track, belonging to the [G1E2N3R4E5] genre, showcases a rich and dynamic sonic palette through its use of the [[K01E12Y23]3 k4ey5]. Its pitch range spans [R1A2N3G4E5] [oc0ta1ve2s3], while the [te0mp1o2] varies from fast-paced to moderate. The song, [T1M213] seconds in length, features a combination of [I1N2S3T4R5U6M7E8N9T0S1] to create a captivating musical experience. Additionally, the song's [ti0me1 s2ig3na4tu5re6] deviates from the norm, adding an intriguing element to its composition.</t>
  </si>
  <si>
    <t>The music that features a compact pitch range of [R1A2N3G4E5] [oc0ta1ve2s3] creates a focused and impactful performance that is enhanced by its use of the [[K01E12Y23]3 k4ey5], which creates a distinct atmosphere. At a length of [T1M213] seconds, the song's easy-on-the-ears rhythm is perfectly complemented by the chosen instruments, the [I1N2S3T4R5U6M7E8N9T0S1]. The song's moderate speed, measured by its [T1I2M3E4_5S6I7G8N9A0T1U2R3E4] meter, radiates [E1M2O3T4I5O6N7], making for an emotive and memorable musical experience.</t>
  </si>
  <si>
    <t>['K1_1', 'TM1_1', 'R3_0', 'I1_0', 'T1_2', 'EM1_1', 'B1_1']</t>
  </si>
  <si>
    <t>This song's composition does not involve the use of instruments, yet the music's use of [[K01E12Y23]3 k4ey5] creates a distinct atmosphere that is imbued with [E1M2O3T4I5O6N7]. The track lasts for [T1M213] seconds and is played at a medium pace, with [[N01U12M23_34B45A56R67S78]8 b9ar0s1] that showcase the song's very calming and soothing beat.</t>
  </si>
  <si>
    <t>['P4_1', 'K1_1', 'TM1_1', 'R3_1', 'I1_0', 'TS1_o', 'T1_2', 'S4_1']</t>
  </si>
  <si>
    <t>With a pitch range spanning [R1A2N3G4E5] [oc0ta1ve2s3], this music offers a diverse and dynamic listening experience, while the [[K01E12Y23]3 k4ey5] adds a unique flavor. The track's duration is [T1M213] seconds, and its [te0mp1o2] is very upbeat. Notably absent are [I1N2S3T4R5U6M7E8N9T0S1], giving the song a distinct quality. Additionally, it employs a non-standard [ti0me1 s2ig3na4tu5re6 o7f 8[T91I02M13E24_35S46I57G68N79A80T91U02R13E24]3] and maintains a moderate [te0mp1o2]. Overall, this unmistakably [G1E2N3R4E5] music captivates listeners with its distinctive character.</t>
  </si>
  <si>
    <t>With a pitch range spanning [R1A2N3G4E5] [oc0ta1ve2s3], this music offers a diverse and dynamic listening experience. The duration of the song is [T1M213] seconds, and the meter of the music is [T1I2M3E4_5S6I7G8N9A0T1U2R3E4]. It is worth noting that this music is not a typical representation of the classic [G1E2N3R4E5] sound, and there are [[N01U12M23_34B45A56R67S78]8 b9ar0s1] throughout the song.</t>
  </si>
  <si>
    <t>The song's structure follows [[N01U12M23_34B45A56R67S78]8 b9ar0s1] and has a very powerful and driving beat.</t>
  </si>
  <si>
    <t>This music's pitch range of [R1A2N3G4E5] [oc0ta1ve2s3] offers a unique and memorable listening experience with its slow rhythm and composition spanning [[N01U12M23_34B45A56R67S78]8 b9ar0s1].</t>
  </si>
  <si>
    <t>The music's limited pitch range of [R1A2N3G4E5] [oc0ta1ve2s3] allows for a greater emphasis on the nuances of tone and phrasing, while its use of [[K01E12Y23]3 k4ey5] creates a rich and dynamic sonic palette. With a duration of [T1M213] seconds, this song captivates listeners with its calming and soothing beat, conveyed through [I1N2S3T4R5U6M7E8N9T0S1]. Its non-standard [[T01I12M23E34_45S56I67G78N89A90T01U12R23E34]4 t5im6e 7si8gn9at0ur1e2] sets it apart, while being played at a medium pace. Overall, the music radiates [E1M2O3T4I5O6N7], evoking a powerful and immersive experience.</t>
  </si>
  <si>
    <t>['P4_1', 'K1_1', 'TM1_1', 'R3_1', 'I1_1', 'TS1_o', 'S4_0', 'S2_1']</t>
  </si>
  <si>
    <t>The musical piece showcases a pitch range within [R1A2N3G4E5] [oc0ta1ve2s3] and is composed in the [[K01E12Y23]3 k4ey5]. It has a duration of [T1M213] seconds, and its beat is extremely strong. The inclusion of [I1N2S3T4R5U6M7E8N9T0S1] adds to the overall musical composition. Although the [ti0me1 s2ig3na4tu5re6] employed in this song is not typical, the song is not easily classified as [G1E2N3R4E5] style. Additionally, the music pays homage to [A1R2T3I4S5T6].</t>
  </si>
  <si>
    <t>The melody in this music is very moving and has a beautiful rhythm. It is clear that the composer has put a lot of thought into the arrangement of the different elements. The [ke0y1] used in the music is also significant, as it gives the piece a special emotional quality. Overall, this music is a masterpiece that is sure to touch the hearts of many listeners.</t>
  </si>
  <si>
    <t>['T1_2', 'I1_1']</t>
  </si>
  <si>
    <t>The music being played is of moderate speed and is enriched by the addition of instruments.</t>
  </si>
  <si>
    <t>The music played at a rapid pace with the addition of the [[K01E12Y23]3 k4ey5], which adds a unique flavor to the overall sound. The fast-paced melody conveys a sense of [E1M2O3T4I5O6N7], making the song particularly powerful. The song lasts for [T1M213] seconds, providing a brief but intense experience for the listener.</t>
  </si>
  <si>
    <t>Instruments play an important role in music. They can be used to create melody, harmony, rhythm, and texture in a composition. There are countless types of instruments, including strings, brass, woodwinds, percussion, and [ke0y1]boards, each with their own unique sound and character. From a simple acoustic guitar to a grand piano to an electronic synthesizer, instruments are integral to the creation and performance of music. Musicians use their instruments to express themselves and to connect with their audiences, making instruments a vital part of the human experience of music.</t>
  </si>
  <si>
    <t>The musical piece is a prime example of the [G1E2N3R4E5] genre, showcasing a pitch range within [R1A2N3G4E5] [oc0ta1ve2s3] and composed in the [[K01E12Y23]3 k4ey5]. The music is played for [T1M213] seconds with a fast [te0mp1o2] and is given its sound through [I1N2S3T4R5U6M7E8N9T0S1]. The [te0mp1o2] in the song is very soft and smooth despite its fast pace. The music follows a [[T01I12M23E34_45S56I67G78N89A90T01U12R23E34]4 t5im6e 7si8gn9at0ur1e2], creating a unique and captivating sound that perfectly represents the genre.</t>
  </si>
  <si>
    <t>['P4_1', 'TM1_1', 'R3_2', 'I1_0', 'EM1_1']</t>
  </si>
  <si>
    <t>The pitch range of [R1A2N3G4E5] [oc0ta1ve2s3] in this song adds a distinctive character to the music, emphasizing its emotional depth, while the relaxed and moderate rhythm contributes to its overall feel. The song plays for [T1M213] seconds and features no [I1N2S3T4R5U6M7E8N9T0S1], but still manages to project [E1M2O3T4I5O6N7]. This combination of musical elements creates a unique and emotionally impactful listening experience.</t>
  </si>
  <si>
    <t>['K1_1', 'TM1_1', 'R3_1', 'TS1_1', 'I1_1', 'B1_1']</t>
  </si>
  <si>
    <t>The [[K01E12Y23]3 k4ey5] adds a unique flavor to this music, while the track is [T1M213] seconds in length. The rhythm in this song is very pronounced, and the [[T01I12M23E34_45S56I67G78N89A90T01U12R23E34]4 t5im6e 7si8gn9at0ur1e2] is used in the music. Additionally, the [I1N2S3T4R5U6M7E8N9T0S1] add to the musical composition, and the song's length is around [[N01U12M23_34B45A56R67S78]8 b9ar0s1].</t>
  </si>
  <si>
    <t>The music in this track has a limited pitch range of [R1A2N3G4E5] [oc0ta1ve2s3], which creates an environment where the nuances of tone and phrasing can be emphasized. The song consists of [[N01U12M23_34B45A56R67S78]8 b9ar0s1], with a duration of [T1M213] seconds.</t>
  </si>
  <si>
    <t>This music's pitch range of [R1A2N3G4E5] [oc0ta1ve2s3] offers a unique and memorable listening experience, enhanced by the [[K01E12Y23]3 k4ey5] that adds a unique flavor. With a runtime of [T1M213] seconds, the song captivates with its mellow rhythm, incorporating [I1N2S3T4R5U6M7E8N9T0S1] to enrich the composition. The meter of the music is [T1I2M3E4_5S6I7G8N9A0T1U2R3E4], propelling the song forward as it moves quickly, evoking a [E1M2O3T4I5O6N7] feeling throughout.</t>
  </si>
  <si>
    <t>This music, composed in the [[K01E12Y23]3 k4ey5], moves swiftly.</t>
  </si>
  <si>
    <t>This song features a [ti0me1 s2ig3na4tu5re6] that is not commonly found and has deliberately excluded certain instruments. By incorporating an unusual [ti0me1 s2ig3na4tu5re6], the song creates a unique and distinct rhythm that sets it apart from more typical compositions. Additionally, the deliberate exclusion of certain instruments allows other instruments to shine and creates a specific sound for the song. These choices demonstrate the thought and intention that went into crafting the piece of music and contribute to its overall artistic expression.</t>
  </si>
  <si>
    <t>['T1_1', 'S4_1', 'R3_0', 'I1_0']</t>
  </si>
  <si>
    <t>The song's style is defined by its [G1E2N3R4E5] influences, but the music itself feels sluggish. Although the beat in this song is very calming and soothing, [I1N2S3T4R5U6M7E8N9T0S1] are not a part of the instrumentation. Overall, the song has a relaxed and mellow vibe, but the absence of [I1N2S3T4R5U6M7E8N9T0S1] and the slow [te0mp1o2] may not appeal to everyone's tastes.</t>
  </si>
  <si>
    <t>This music offers a diverse and dynamic listening experience with a pitch range spanning [R1A2N3G4E5] [oc0ta1ve2s3]. Additionally, the music incorporates the use of the [[T01I12M23E34_45S56I67G78N89A90T01U12R23E34]4 t5im6e 7si8gn9at0ur1e2], adding further complexity and interest to the composition. The combination of these elements creates a unique and engaging listening experience for the audience.</t>
  </si>
  <si>
    <t>The pitch range of [R1A2N3G4E5] [oc0ta1ve2s3] in combination with the use of the [[K01E12Y23]3 k4ey5] creates a distinct atmosphere and adds a distinctive character to the music, emphasizing its emotional depth.</t>
  </si>
  <si>
    <t>The music offers a unique and memorable listening experience with its pitch range of [R1A2N3G4E5] [oc0ta1ve2s3] and captivating choice of [[K01E12Y23]3 k4ey5]. The forceful beat of the song, lasting [T1M213] seconds, is accompanied by a moderate rhythm and lacks any [I1N2S3T4R5U6M7E8N9T0S1]. The music's [ti0me1 s2ig3na4tu5re6] is [T1I2M3E4_5S6I7G8N9A0T1U2R3E4] and is imbued with [E1M2O3T4I5O6N7], making for a truly captivating and unforgettable musical experience.</t>
  </si>
  <si>
    <t>With a pitch range spanning [R1A2N3G4E5] [oc0ta1ve2s3], this music offers a diverse and dynamic listening experience, while the [[K01E12Y23]3 k4ey5] provides a powerful and memorable sound. The song lasts [T1M213] seconds and maintains a [te0mp1o2] in the middle range. It intentionally excludes [I1N2S3T4R5U6M7E8N9T0S1] to create its unique composition. Following a [T1I2M3E4_5S6I7G8N9A0T1U2R3E4] meter, the music is played at a low [te0mp1o2], evoking a [E1M2O3T4I5O6N7] feeling.</t>
  </si>
  <si>
    <t>['P4_1', 'K1_1', 'EM1_1', 'TS1_o']</t>
  </si>
  <si>
    <t>The compact pitch range of [R1A2N3G4E5] [oc0ta1ve2s3] results in a focused and impactful musical performance, while the [[K01E12Y23]3 k4ey5] gives this music a special emotional quality. Filled with [E1M2O3T4I5O6N7], the music also utilizes an unusual [ti0me1 s2ig3na4tu5re6 o7f 8[T91I02M13E24_35S46I57G68N79A80T91U02R13E24]3] to create a unique composition.</t>
  </si>
  <si>
    <t>The music's limited pitch range of [R1A2N3G4E5] [oc0ta1ve2s3] allows for a greater emphasis on the nuances of tone and phrasing, while its choice of [[K01E12Y23]3 k4ey5] results in a captivating and memorable experience. With a duration of [T1M213] seconds, the track creates a tranquil rhythm and intentionally omits [I1N2S3T4R5U6M7E8N9T0S1]. The [ti0me1 s2ig3na4tu5re6] of this song is not regular [T1I2M3E4_5S6I7G8N9A0T1U2R3E4], but it moves at a moderate pace, characterized by [E1M2O3T4I5O6N7]. In total, there are roughly [[N01U12M23_34B45A56R67S78]8 b9ar0s1] in this song.</t>
  </si>
  <si>
    <t>The music's limited pitch range of [R1A2N3G4E5] [oc0ta1ve2s3] allows for a greater emphasis on the nuances of tone and phrasing, while the [[K01E12Y23]3 k4ey5] adds a unique flavor to this [T1M213]-second-long song. With a very calming and soothing beat, the inclusion of [I1N2S3T4R5U6M7E8N9T0S1] contributes to its overall composition. An uncommon [ti0me1 s2ig3na4tu5re6 o7f 8[T91I02M13E24_35S46I57G68N79A80T91U02R13E24]3] is utilized in this brisk-[te0mp1o2]ed song, embodying the essence of classic [G1E2N3R4E5] music.</t>
  </si>
  <si>
    <t>With a pitch range spanning [R1A2N3G4E5] [oc0ta1ve2s3], this music offers a diverse and dynamic listening experience. The song's composition does not involve the use of [I1N2S3T4R5U6M7E8N9T0S1], and it is in [T1I2M3E4_5S6I7G8N9A0T1U2R3E4]. The use of [[K01E12Y23]3 k4ey5] creates a rich and dynamic sonic palette, while the [te0mp1o2] of the song is moderate and enjoyable. The song's playtime is [T1M213] seconds, and it moves quickly, expressing [E1M2O3T4I5O6N7]. Overall, the music provides a captivating listening experience that combines a wide range of pitch and dynamic changes with a melodic and rhythmic structure that evokes a particular emotional response.</t>
  </si>
  <si>
    <t>['P4_1', 'K1_1', 'R3_2', 'T1_1', 'B1_1']</t>
  </si>
  <si>
    <t>The music's limited pitch range of [R1A2N3G4E5] [oc0ta1ve2s3] allows for a greater emphasis on the nuances of tone and phrasing, while its choice of [[K01E12Y23]3 k4ey5] results in a captivating and memorable experience. With a smooth and steady rhythm, the song moves at a gentle pace, divided into [[N01U12M23_34B45A56R67S78]8 b9ar0s1].</t>
  </si>
  <si>
    <t>The music has a distinctive character emphasized by its pitch range of [R1A2N3G4E5] [oc0ta1ve2s3], which adds to its emotional depth. Furthermore, the use of [I1N2S3T4R5U6M7E8N9T0S1] is vital to the music, while the unique flavor of the [[K01E12Y23]3 k4ey5] complements it. The rhythm in the song is easy on the ears, despite the unusual [[T01I12M23E34_45S56I67G78N89A90T01U12R23E34]4 t5im6e 7si8gn9at0ur1e2] and the rapid [te0mp1o2]. This music is not bound by the typical patterns of the [G1E2N3R4E5] genre, and its duration of [T1M213] seconds allows listeners to fully immerse themselves in its captivating sounds.</t>
  </si>
  <si>
    <t>The song in question has a unique style that sets it apart from other pieces of music. Its pitch range spans [R1A2N3G4E5] [oc0ta1ve2s3], giving it a wide and varied tonal palette. Despite this, the song maintains a balanced beat that keeps the rhythm flowing smoothly. The [te0mp1o2] of the song is also noteworthy, as it is very soft and gentle, creating a relaxed and soothing atmosphere. Adding to its distinctiveness, an unusual [ti0me1 s2ig3na4tu5re6] [T1I2M3E4_5S6I7G8N9A0T1U2R3E4] is employed throughout the piece, adding an element of complexity to the composition. Overall, this song showcases a blend of diverse musical elements that come together to create a captivating and memorable listening experience.</t>
  </si>
  <si>
    <t>It has a driving rhythm that is sure to get your heart pumping. The quick pace and energetic beat make it perfect for workouts or any activity where you need to stay focused and motivated. Whether you're a runner, a cyclist, or just someone who needs a little extra push to get through the day, this music will give you the boost you need. With its high energy and dynamic sound, it's no wonder why so many people turn to this genre for inspiration and motivation. So turn up the volume and let the music take you to new heights of productivity and performance.</t>
  </si>
  <si>
    <t>['P4_1', 'K1_1', 'R3_0', 'TS1_o', 'I1_0', 'T1_0', 'S4_1']</t>
  </si>
  <si>
    <t>The music's limited pitch range of [R1A2N3G4E5] [oc0ta1ve2s3] allows for a greater emphasis on the nuances of tone and phrasing, while the [[K01E12Y23]3 k4ey5] provides a powerful and memorable sound. Additionally, the lulling beat and employment of a non-standard [ti0me1 s2ig3na4tu5re6 o7f 8[T91I02M13E24_35S46I57G68N79A80T91U02R13E24]3] contribute to the song's unique character. The arrangement deliberately omits the use of [I1N2S3T4R5U6M7E8N9T0S1], further enhancing its distinctive quality. With its high-speed [te0mp1o2] and reflective style, this song embodies the rich traditions of [G1E2N3R4E5] music.</t>
  </si>
  <si>
    <t>The music playing has a moderate speed, but the beat in the song is very heavy.</t>
  </si>
  <si>
    <t>The music being played has a leisurely pace.</t>
  </si>
  <si>
    <t>The use of a specific pitch range of [R1A2N3G4E5] [oc0ta1ve2s3] creates a cohesive and unified sound throughout the musical piece, while the [[K01E12Y23]3 k4ey5] gives it a special emotional quality. The length of the song is [T1M213] seconds, and the beat is very calming and soothing. Additionally, there are no [I1N2S3T4R5U6M7E8N9T0S1] present in this piece, which has a [ti0me1 s2ig3na4tu5re6 o7f 8[T91I02M13E24_35S46I57G68N79A80T91U02R13E24]3]. Despite its high-speed [te0mp1o2], the music projects a [E1M2O3T4I5O6N7] vibe.</t>
  </si>
  <si>
    <t>The music in question has a pitch range that falls within [R1A2N3G4E5] [oc0ta1ve2s3] and is played in the [[K01E12Y23]3 k4ey5], giving it a unique emotional quality. It lasts for [T1M213] seconds and features a highly vigorous rhythm, with the addition of [I1N2S3T4R5U6M7E8N9T0S1] that contribute to the overall musical composition. The music is based on a [[T01I12M23E34_45S56I67G78N89A90T01U12R23E34]4 t5im6e 7si8gn9at0ur1e2] and has a rapid [te0mp1o2], which combined with its [E1M2O3T4I5O6N7]-filled content creates a powerful auditory experience.</t>
  </si>
  <si>
    <t>The music in question has a limited pitch range of [R1A2N3G4E5] [oc0ta1ve2s3], which allows for a greater emphasis on the nuances of tone and phrasing. The use of [I1N2S3T4R5U6M7E8N9T0S1] is vital to the music, and an uncommon [ti0me1 s2ig3na4tu5re6 o7f 8[T91I02M13E24_35S46I57G68N79A80T91U02R13E24]3] is utilized in this [T1M213]-second song, which is [[N01U12M23_34B45A56R67S78]8 b9ar0s1] long. The song's [ke0y1], [K1E2Y3], gives it a special emotional quality, and its rhythm is comfortably moderate, performed at a leisurely pace. Filled with [E1M2O3T4I5O6N7], the music showcases the skillful interplay of its various elements, creating a unique listening experience.</t>
  </si>
  <si>
    <t>The song has a lively and energetic [te0mp1o2], making it an upbeat tune that can get you moving.</t>
  </si>
  <si>
    <t>This song employs an uncommon [ti0me1 s2ig3na4tu5re6], and moves at a gentle pace while being devoid of any instruments. The absence of instruments gives the song a raw and stripped-down feel, allowing the focus to be on the unique rhythm created by the unconventional [ti0me1 s2ig3na4tu5re6]. Despite the lack of instrumentation, the song's pace and melody still manage to create a tranquil and soothing atmosphere, showcasing the power of simplicity in music. Overall, the combination of the unusual [ti0me1 s2ig3na4tu5re6] and minimalistic approach to instrumentation makes this song a standout in its genre.</t>
  </si>
  <si>
    <t xml:space="preserve">
The instruments play an important role in the overall musical composition. Whether it's a guitar, piano, drums, or any other instrument, each one has a unique sound that contributes to the creation of the final piece. Without the instruments, the music would lack depth and texture, and would not be as engaging for the listener. Additionally, skilled musicians who can play the instruments well are essential to bringing the composition to life and conveying the intended emotions and messages through the music. Overall, the instruments are a vital component of any musical composition.</t>
  </si>
  <si>
    <t>The use of a specific pitch range of [R1A2N3G4E5] [oc0ta1ve2s3] creates a cohesive and unified sound throughout the musical piece, which has a runtime of [T1M213] seconds. No [I1N2S3T4R5U6M7E8N9T0S1] are featured in this song.</t>
  </si>
  <si>
    <t>The [ke0y1] of the music adds a unique flavor to it and there are a total of [[N01U12M23_34B45A56R67S78]8 b9ar0s1] for this song.</t>
  </si>
  <si>
    <t>['K1_1', 'T1_0', 'TS1_o']</t>
  </si>
  <si>
    <t>This music is composed in the [[K01E12Y23]3 k4ey5] and has a quick [te0mp1o2]. Additionally, the [ti0me1 s2ig3na4tu5re6] of this song is unconventional, featuring [T1I2M3E4_5S6I7G8N9A0T1U2R3E4].</t>
  </si>
  <si>
    <t>The compact pitch range of [R1A2N3G4E5] [oc0ta1ve2s3] can have a significant impact on a musical performance. By restricting the available notes to a smaller range, musicians are forced to be more intentional in their choices and can create a more focused and impactful sound. This can be particularly effective in genres such as rock and pop, where a narrower range can help to create a sense of energy and drive. Additionally, a compact pitch range can be useful for vocalists, as it allows them to stay within a comfortable range and showcase their abilities without straining their voices. Overall, the use of a limited pitch range can be a powerful tool in creating a dynamic and memorable musical performance.</t>
  </si>
  <si>
    <t>The musical piece showcases a pitch range within [R1A2N3G4E5] [oc0ta1ve2s3], and the [[K01E12Y23]3 k4ey5] gives this music a special emotional quality. The song is [T1M213] seconds in length with a moderate and consistent rhythm. [I1N2S3T4R5U6M7E8N9T0S1] are not a part of the instrumentation in this song, which features an unusual [ti0me1 s2ig3na4tu5re6 o7f 8[T91I02M13E24_35S46I57G68N79A80T91U02R13E24]3]. It is performed slowly and falls squarely within the [G1E2N3R4E5] genre. In total, the music has [[N01U12M23_34B45A56R67S78]8 b9ar0s1].</t>
  </si>
  <si>
    <t>['P4_1', 'K1_1', 'R3_1', 'TS1_o', 'I1_0', 'S4_1', 'B1_1']</t>
  </si>
  <si>
    <t>The musical piece is composed in the [[K01E12Y23]3 k4ey5] and features a specific pitch range of [R1A2N3G4E5] [oc0ta1ve2s3], resulting in a cohesive and unified sound throughout. The beat is particularly strong, while the [ti0me1 s2ig3na4tu5re6] [T1I2M3E4_5S6I7G8N9A0T1U2R3E4] is not commonly used. Interestingly, the song does not feature any [I1N2S3T4R5U6M7E8N9T0S1]. It embodies the characteristics of [G1E2N3R4E5] style and progresses through [[N01U12M23_34B45A56R67S78]8 b9ar0s1].</t>
  </si>
  <si>
    <t>['P4_1', 'T1_0', 'TM1_1', 'TS1_o']</t>
  </si>
  <si>
    <t>This song offers a unique and memorable listening experience with its pitch range of [R1A2N3G4E5] [oc0ta1ve2s3]. It has a quick beat and lasts for [T1M213] seconds. However, the [ti0me1 s2ig3na4tu5re6] of the track is not regular, adding an element of unpredictability to the music. Despite this irregularity, the song's pitch range and [te0mp1o2] work together to create a dynamic and engaging listening experience for the audience.</t>
  </si>
  <si>
    <t>The music's limited pitch range of [R1A2N3G4E5] [oc0ta1ve2s3] creates an opportunity to emphasize the nuances of tone and phrasing, which is enhanced by the powerful and memorable sound of the [[K01E12Y23]3 k4ey5]. Additionally, the song has a duration of [T1M213] seconds, providing enough time for these nuances to be explored and developed further.</t>
  </si>
  <si>
    <t>['S4_1', 'TM1_1', 'TS1_o']</t>
  </si>
  <si>
    <t>This music falls squarely within the [G1E2N3R4E5] genre and has a duration of [T1M213] seconds. The [ti0me1 s2ig3na4tu5re6] employed in this song is uncommon, adding to its uniqueness and distinguishing it from other songs within the genre. Despite the unusual [ti0me1 s2ig3na4tu5re6], the song maintains its rhythm and melody, showcasing the talent and skill of the musicians involved in its creation. Overall, this song is a standout example of the [G1E2N3R4E5] genre, with its distinctive characteristics and impressive musicality.</t>
  </si>
  <si>
    <t>['TS1_o', 'T1_2', 'I1_1']</t>
  </si>
  <si>
    <t>The [ti0me1 s2ig3na4tu5re6] employed in this song is not typical, and this music is played at a moderate pace. To enhance the overall sound, [I1N2S3T4R5U6M7E8N9T0S1] should be included in the music.</t>
  </si>
  <si>
    <t>The song's fast [te0mp1o2] and the music's limited pitch range of [R1A2N3G4E5] [oc0ta1ve2s3] combine to create a unique musical experience. The restricted pitch range allows for a greater focus on the subtleties of tone and phrasing, while the fast [te0mp1o2] adds energy and excitement to the performance. Together, these elements contribute to the overall character of the music and provide listeners with a dynamic and engaging listening experience.</t>
  </si>
  <si>
    <t>['P4_1', 'K1_1', 'R3_1', 'I1_1']</t>
  </si>
  <si>
    <t>The use of [I1N2S3T4R5U6M7E8N9T0S1] in the [[K01E12Y23]3 k4ey5] with a compact pitch range of [R1A2N3G4E5] [oc0ta1ve2s3] results in a focused and impactful musical performance that carries a special emotional quality. The rhythm in this song is incredibly powerful, adding to its overall impact. The combination of all these elements highlights the importance of the instrumental arrangement and how it contributes to the overall effect of the music.</t>
  </si>
  <si>
    <t>['P4_1', 'R3_2', 'I1_1']</t>
  </si>
  <si>
    <t>The compact pitch range of [R1A2N3G4E5] [oc0ta1ve2s3] contributes to a focused and impactful musical performance, which is further enhanced by the moderate [te0mp1o2] of this song and the use of [I1N2S3T4R5U6M7E8N9T0S1]. These instruments add richness and depth to the music, resulting in a well-rounded and engaging listening experience. Overall, the combination of a limited pitch range, moderate [te0mp1o2], and carefully selected instruments creates a compelling musical composition that is sure to captivate and entertain its audience.</t>
  </si>
  <si>
    <t>['K1_1', 'TM1_1', 'R3_0', 'TS1_o', 'T1_0', 'EM1_1', 'B1_1']</t>
  </si>
  <si>
    <t>The [[K01E12Y23]3 k4ey5] adds a unique flavor to this music, with a running time of [T1M213] seconds. The [te0mp1o2] in this song is very soothing and peaceful, while the [ti0me1 s2ig3na4tu5re6] chosen is non-standard [T1I2M3E4_5S6I7G8N9A0T1U2R3E4]. Played at a rapid pace, the music radiates [E1M2O3T4I5O6N7], and you can hear [[N01U12M23_34B45A56R67S78]8 b9ar0s1] in this song.</t>
  </si>
  <si>
    <t>['K1_1', 'TM1_1', 'R3_0', 'TS1_1', 'I1_1', 'S4_0']</t>
  </si>
  <si>
    <t>The distinct atmosphere in this music is created by its use of the [[K01E12Y23]3 k4ey5]. The song lasts [T1M213] seconds and features a comforting rhythm. The music employs a [[T01I12M23E34_45S56I67G78N89A90T01U12R23E34]4 t5im6e 7si8gn9at0ur1e2] and is brought to life through the use of [I1N2S3T4R5U6M7E8N9T0S1]. Despite these unique qualities, it does not embody the typical features of [G1E2N3R4E5] style.</t>
  </si>
  <si>
    <t>['P4_1', 'K1_1', 'R3_2', 'TS1_o', 'I1_1', 'EM1_1', 'B1_1']</t>
  </si>
  <si>
    <t>The music offers a unique and memorable listening experience with its pitch range of [R1A2N3G4E5] [oc0ta1ve2s3]. It creates a rich and dynamic sonic palette by using the [[K01E12Y23]3 k4ey5], while its moderate beat makes it easy to follow. Although the [ti0me1 s2ig3na4tu5re6 o7f 8[T91I02M13E24_35S46I57G68N79A80T91U02R13E24]3] is not usual, it adds to the music's charm. The music should include [I1N2S3T4R5U6M7E8N9T0S1] to complete its sound. Defined by [E1M2O3T4I5O6N7], the music covers [[N01U12M23_34B45A56R67S78]8 b9ar0s1] and is sure to leave a lasting impression on listeners.</t>
  </si>
  <si>
    <t>The music in this song has a limited pitch range of [R1A2N3G4E5] [oc0ta1ve2s3], which allows for a greater emphasis on the nuances of tone and phrasing. Additionally, its use of [[K01E12Y23]3 k4ey5] creates a rich and dynamic sonic palette. Furthermore, this song does not conform to a common [ti0me1 s2ig3na4tu5re6 o7f 8[T91I02M13E24_35S46I57G68N79A80T91U02R13E24]3]. Together, these musical elements contribute to the unique and expressive nature of the composition.</t>
  </si>
  <si>
    <t>The quick [te0mp1o2] of this music, combined with its compact pitch range of [R1A2N3G4E5] [oc0ta1ve2s3], results in a focused and impactful musical performance. The limited range forces the performer to concentrate on a narrower set of notes, creating a sense of urgency and energy that is accentuated by the fast [te0mp1o2]. This combination can result in a thrilling and memorable musical experience for both the performer and the audience.</t>
  </si>
  <si>
    <t>['I4_0', 'B1_1', 'I1_0']</t>
  </si>
  <si>
    <t>This track features a melody that is not created using a specific instrument. It has a length of approximately [[N01U12M23_34B45A56R67S78]8 b9ar0s1] and intentionally omits the incorporation of certain instruments.</t>
  </si>
  <si>
    <t>This song has [[N01U12M23_34B45A56R67S78]8 b9ar0s1] in its composition and the beat is very tranquilizing.</t>
  </si>
  <si>
    <t>The musical performance in [[K01E12Y23]3 k4ey5] with a compact pitch range of [R1A2N3G4E5] [oc0ta1ve2s3] is focused and impactful, creating a powerful and memorable sound. The rhythm in this [N1U2M3_4B5A6R7S8]-bar track is incredibly powerful, and the moderate [te0mp1o2] adds to its impact. Radiating [E1M2O3T4I5O6N7], the music captures the listener's attention throughout its [T1M213]-second duration. Overall, the combination of these elements results in a highly engaging and emotionally charged musical experience.</t>
  </si>
  <si>
    <t>['EM1_1', 'TS1_1']</t>
  </si>
  <si>
    <t>The music evokes a strong sense of [E1M2O3T4I5O6N7] and is composed in a [T1I2M3E4_5S6I7G8N9A0T1U2R3E4] meter. The emotive quality of the music and the structured rhythm provided by the [ti0me1 s2ig3na4tu5re6] work together to create a powerful and engaging musical experience. Whether the listener is drawn to the emotional resonance of the music or the technical precision of its composition, the combination of these two elements ensures that the music leaves a lasting impression on all who hear it.</t>
  </si>
  <si>
    <t>The musical piece showcases a pitch range within [R1A2N3G4E5] [oc0ta1ve2s3] and features a brisk [te0mp1o2]. Additionally, the rhythm of this song is moderate and consistent.</t>
  </si>
  <si>
    <t>The use of a specific pitch range of [R1A2N3G4E5] [oc0ta1ve2s3] creates a cohesive and unified sound throughout the musical piece, while the [[K01E12Y23]3 k4ey5] adds a distinct atmosphere. With a duration of [T1M213] seconds, the rhythm of this song strikes a balance between not being too fast nor too slow. It is accompanied by [I1N2S3T4R5U6M7E8N9T0S1], highlighting their presence in the music. Employing an uncommon [ti0me1 s2ig3na4tu5re6 o7f 8[T91I02M13E24_35S46I57G68N79A80T91U02R13E24]3], the song maintains a high [te0mp1o2]. Overall, this composition serves as a quintessential example of the [G1E2N3R4E5] sound.</t>
  </si>
  <si>
    <t>This song offers a unique and memorable listening experience with its pitch range of [R1A2N3G4E5] [oc0ta1ve2s3]. It plays for [T1M213] seconds and features an invigorating rhythm. The use of an unusual [[T01I12M23E34_45S56I67G78N89A90T01U12R23E34]4 t5im6e 7si8gn9at0ur1e2] adds to its distinctive sound. Interestingly, this song doesn't incorporate [I1N2S3T4R5U6M7E8N9T0S1], but still manages to create a captivating sound. It's played at a moderate pace, making it easy to enjoy and appreciate all the musical elements that come together to make this song a standout piece.</t>
  </si>
  <si>
    <t>['S2_0', 'T1_0', 'TM1_1']</t>
  </si>
  <si>
    <t>This song played at a high [te0mp1o2] does not have the typical elements of [A1R2T3I4S5T6]'s music, despite its running time of [T1M213] seconds.</t>
  </si>
  <si>
    <t>The musical piece showcases a pitch range within [R1A2N3G4E5] [oc0ta1ve2s3] and is composed in the [[K01E12Y23]3 k4ey5]. The song runs for [T1M213] seconds and has a smooth and steady rhythm. The music is given its sound through [I1N2S3T4R5U6M7E8N9T0S1], while featuring an unusual [ti0me1 s2ig3na4tu5re6 o7f 8[T91I02M13E24_35S46I57G68N79A80T91U02R13E24]3]. Played at a leisurely pace, this music is imbued with [E1M2O3T4I5O6N7].</t>
  </si>
  <si>
    <t>This music's use of [[K01E12Y23]3 k4ey5] creates a rich and dynamic sonic palette, with a moderate [te0mp1o2] and a [T1I2M3E4_5S6I7G8N9A0T1U2R3E4] meter. Despite its musical complexity, you won't hear any [I1N2S3T4R5U6M7E8N9T0S1] in this [T1M213]-second track.</t>
  </si>
  <si>
    <t>['P4_1', 'TM1_1', 'R3_0', 'TS1_1', 'I1_0', 'T1_1', 'EM1_1']</t>
  </si>
  <si>
    <t>This music offers a diverse and dynamic listening experience with a pitch range spanning [R1A2N3G4E5] [oc0ta1ve2s3]. The song has a playtime of [T1M213] seconds and features a rhythm that is very relaxing and tranquil, played at a leisurely pace. The meter of the music is [T1I2M3E4_5S6I7G8N9A0T1U2R3E4], and the composition does not involve the use of [I1N2S3T4R5U6M7E8N9T0S1]. Additionally, the music expresses [E1M2O3T4I5O6N7], evoking a particular feeling or mood within the listener. Overall, this song provides a unique and enjoyable musical experience.</t>
  </si>
  <si>
    <t>The pitch range of a musical instrument refers to the range of notes that it can produce. This range is typically measured in [oc0ta1ve2s3], with one [oc0ta1ve2] comprising a range of twelve semitones or half-steps. The specific range of an instrument can vary depending on its design and construction, as well as the skill of the player. However, regardless of these factors, every instrument has a pitch range that defines the highest and lowest notes it is capable of producing. This range can be as narrow as a few notes or as wide as several [oc0ta1ve2s3], but it is always defined by the physical characteristics of the instrument and the technique of the musician. Therefore, it can be said that the pitch range of a musical instrument is within [R1A2N3G4E5] [oc0ta1ve2s3].</t>
  </si>
  <si>
    <t>['P4_1', 'K1_1', 'TM1_1', 'R3_1', 'I1_0', 'TS1_o', 'T1_2', 'S4_0', 'B1_1']</t>
  </si>
  <si>
    <t>The pitch range of [R1A2N3G4E5] [oc0ta1ve2s3] adds a distinctive character to the music, emphasizing its emotional depth, while the [[K01E12Y23]3 k4ey5] gives this music a special emotional quality. Running for [T1M213] seconds, the song captivates with its electrifying rhythm, devoid of [I1N2S3T4R5U6M7E8N9T0S1]. Its unconventional [[T01I12M23E34_45S56I67G78N89A90T01U12R23E34]4 t5im6e 7si8gn9at0ur1e2] and moderate [te0mp1o2] further set it apart from the typical [G1E2N3R4E5] sound. Comprising [[N01U12M23_34B45A56R67S78]8 b9ar0s1], this song's unique structure showcases its individuality.</t>
  </si>
  <si>
    <t>In order to create the desired sound for the piece, the music should feature a variety of instruments. These could include percussion, string, wind, or brass instruments. By incorporating a diverse range of instruments, the music will have a richer and more complex texture. Additionally, the choice of instruments can also convey different emotions or moods within the music, adding another layer of depth to the composition. Ultimately, the selection of instruments will play a critical role in shaping the overall sound and impact of the music.</t>
  </si>
  <si>
    <t>The music's limited pitch range of [R1A2N3G4E5] [oc0ta1ve2s3] allows for a greater emphasis on the nuances of tone and phrasing, while its choice of [[K01E12Y23]3 k4ey5] results in a captivating and memorable experience. With a length of [T1M213] seconds, this song showcases a very mellow rhythm, devoid of [I1N2S3T4R5U6M7E8N9T0S1]. Its meter, [T1I2M3E4_5S6I7G8N9A0T1U2R3E4], sets the foundation for the composition, which defies the typical characteristics of the [G1E2N3R4E5] genre. Divided into [[N01U12M23_34B45A56R67S78]8 b9ar0s1], this music invites listeners into a unique and distinct musical realm.</t>
  </si>
  <si>
    <t>['P4_1', 'R3_1', 'TS1_1', 'I1_1', 'T1_2', 'S4_0', 'B1_1']</t>
  </si>
  <si>
    <t>This music offers a diverse and dynamic listening experience with a pitch range spanning [R1A2N3G4E5] [oc0ta1ve2s3]. The rhythm in the song is incredibly powerful and the [ti0me1 s2ig3na4tu5re6] is [T1I2M3E4_5S6I7G8N9A0T1U2R3E4]. [I1N2S3T4R5U6M7E8N9T0S1] are utilized in the musical performance, contributing to the balanced beat of the song. Despite not being a true representation of the typical [G1E2N3R4E5] genre, this song features [[N01U12M23_34B45A56R67S78]8 b9ar0s1] in its composition.</t>
  </si>
  <si>
    <t>['P4_1', 'B1_1', 'R3_2', 'TS1_1']</t>
  </si>
  <si>
    <t>The music in this song has a limited pitch range of [R1A2N3G4E5] [oc0ta1ve2s3], which allows for a greater emphasis on the nuances of tone and phrasing. Additionally, the song is roughly [[N01U12M23_34B45A56R67S78]8 b9ar0s1] in length and has a relaxed and moderate rhythm. It is based on a [[T01I12M23E34_45S56I67G78N89A90T01U12R23E34]4 t5im6e 7si8gn9at0ur1e2]. Overall, these musical elements come together to create a piece that showcases subtleties in tone and phrasing while maintaining a relaxed and moderate [te0mp1o2].</t>
  </si>
  <si>
    <t xml:space="preserve">
The music's pitch range, which is limited to [R1A2N3G4E5] [oc0ta1ve2s3], provides a unique opportunity for musicians to focus on the finer details of tone and phrasing. By working within this constrained range, musicians are encouraged to explore the nuances of each note and express themselves through subtle variations in pitch and rhythm. This emphasis on precision and subtlety can create a powerful emotional impact on listeners, making the music even more powerful and evocative. Overall, the limited pitch range of this music enables musicians to showcase their skills and creativity in new and exciting ways, making it a fascinating and rewarding genre to explore.</t>
  </si>
  <si>
    <t>['K1_1', 'TM1_1', 'I1_1', 'T1_2', 'B1_1']</t>
  </si>
  <si>
    <t>The captivating and memorable experience of this music is partly due to its choice of [[K01E12Y23]3 k4ey5]. The track runs for [T1M213] seconds and its sound is created through the use of [I1N2S3T4R5U6M7E8N9T0S1]. With a moderate pace, the composition of this song includes [[N01U12M23_34B45A56R67S78]8 b9ar0s1], which further adds to its overall structure and appeal.</t>
  </si>
  <si>
    <t>This song has a very meditative beat and a duration of [T1M213] seconds.</t>
  </si>
  <si>
    <t>['K1_1', 'T1_2', 'TM1_1', 'S4_1']</t>
  </si>
  <si>
    <t>The choice of [[K01E12Y23]3 k4ey5] in this music creates a captivating and memorable experience that is enhanced by the moderate [te0mp1o2] and [T1M213]-second running time of the song. This music is a true representation of the classic [G1E2N3R4E5] style, which adds to its overall appeal.</t>
  </si>
  <si>
    <t>['R3_1', 'I1_0']</t>
  </si>
  <si>
    <t>The [te0mp1o2] in this song is very fast-paced and its composition does not involve the use of instruments. Despite the absence of instruments, the song still manages to maintain a high level of energy due to its lively [te0mp1o2]. The focus is on the rhythm and the vocals, which create a dynamic and engaging listening experience. Without the distraction of instrumentation, the song is able to showcase the power of vocal delivery and the importance of rhythm in music. Overall, this song is a testament to the fact that music can be created in a variety of ways and still be effective in its message and impact.</t>
  </si>
  <si>
    <t>This music's pitch range of [R1A2N3G4E5] [oc0ta1ve2s3] offers a unique and memorable listening experience, while its choice of [[K01E12Y23]3 k4ey5] results in a captivating and memorable experience. With a duration of [T1M213] seconds, the song's soothing beat and the notable absence of [I1N2S3T4R5U6M7E8N9T0S1] create an intriguing atmosphere. Additionally, this song features an unconventional [ti0me1 s2ig3na4tu5re6 o7f 8[T91I02M13E24_35S46I57G68N79A80T91U02R13E24]3] and is played at a leisurely pace. Overall, the music evokes a [E1M2O3T4I5O6N7] nature, leaving a lasting impression on the listener.</t>
  </si>
  <si>
    <t>['TM1_1', 'R3_2', 'S4_0']</t>
  </si>
  <si>
    <t>This track is TM1 seconds in length and has a relaxed and moderate rhythm. Unlike the traditional [G1E2N3R4E5] genre, this music does not have a firm grounding in its conventions.</t>
  </si>
  <si>
    <t>['P4_1', 'R3_0', 'TS1_1', 'I1_0', 'T1_1']</t>
  </si>
  <si>
    <t>This music offers a diverse and dynamic listening experience with a pitch range spanning [R1A2N3G4E5] [oc0ta1ve2s3]. The rhythm is very comforting and the meter of the music is [T1I2M3E4_5S6I7G8N9A0T1U2R3E4]. Interestingly, the composition of this song does not involve the use of [I1N2S3T4R5U6M7E8N9T0S1]. Despite the absence of instruments, the song still has a gentle beat that complements its overall relaxing vibe.</t>
  </si>
  <si>
    <t>['P4_1', 'K1_1', 'R3_0', 'TS1_o', 'T1_2', 'B1_1']</t>
  </si>
  <si>
    <t>This song has a very tranquil and peaceful rhythm, played at a medium pace, consisting of [[N01U12M23_34B45A56R67S78]8 b9ar0s1]. Its pitch range is within [R1A2N3G4E5] [oc0ta1ve2s3], and the [[K01E12Y23]3 k4ey5] gives this music a special emotional quality. Additionally, the song's [ti0me1 s2ig3na4tu5re6] deviates from the norm, being [T1I2M3E4_5S6I7G8N9A0T1U2R3E4].</t>
  </si>
  <si>
    <t>The compact pitch range of [R1A2N3G4E5] [oc0ta1ve2s3] results in a focused and impactful musical performance, while the use of [[K01E12Y23]3 k4ey5] creates a distinct atmosphere. With a duration of [T1M213] seconds, the song captivates listeners with its fast-paced [te0mp1o2]. The inclusion of [I1N2S3T4R5U6M7E8N9T0S1] enhances the overall musical composition, complemented by the [T1I2M3E4_5S6I7G8N9A0T1U2R3E4] meter. Although performed at a moderate speed, the song's style deviates from the typical characteristics of the [G1E2N3R4E5] genre.</t>
  </si>
  <si>
    <t>It features a unique blend of different musical elements and doesn't conform to typical [G1E2N3R4E5] conventions. The artist takes creative risks and experiments with different sounds, resulting in a distinct and unconventional sound that sets them apart from other musicians in the genre. Despite not fitting neatly into one specific category, the song showcases the artist's versatility and willingness to push boundaries.</t>
  </si>
  <si>
    <t>In this musical piece, a specific pitch range of [R1A2N3G4E5] [oc0ta1ve2s3] is used to create a cohesive and unified sound that is maintained throughout the [N1U2M3_4B5A6R7S8]-bar composition. Despite the use of this pitch range, the [ti0me1 s2ig3na4tu5re6] of the song is out of the norm, featuring [T1I2M3E4_5S6I7G8N9A0T1U2R3E4].</t>
  </si>
  <si>
    <t>The music in this song is speedy, and it features a [ti0me1 s2ig3na4tu5re6] that is not commonly used. The combination of the quick [te0mp1o2] and unusual [ti0me1 s2ig3na4tu5re6] creates a unique sound that stands out from more conventional music. Despite its unconventional nature, the song is still enjoyable to listen to, and its catchy melody and upbeat rhythm make it a popular choice for those who appreciate experimental music. Overall, this song is a great example of how musicians can push the boundaries of traditional music to create something fresh and exciting.</t>
  </si>
  <si>
    <t>The musical piece showcases a pitch range within [R1A2N3G4E5] [oc0ta1ve2s3], utilizing [[K01E12Y23]3 k4ey5] to convey a unique and resonant sound. With a playtime of [T1M213] seconds, this song carries a peaceful beat, incorporating [I1N2S3T4R5U6M7E8N9T0S1] in the musical performance. Deviating from the norm, its [ti0me1 s2ig3na4tu5re6] is [T1I2M3E4_5S6I7G8N9A0T1U2R3E4], while maintaining a moderate [te0mp1o2]. Overall, the music radiates [E1M2O3T4I5O6N7].</t>
  </si>
  <si>
    <t>['P4_1', 'TM1_1', 'R3_0', 'I1_0', 'T1_0', 'B1_1']</t>
  </si>
  <si>
    <t>With a pitch range spanning [R1A2N3G4E5] [oc0ta1ve2s3], this music offers a diverse and dynamic listening experience. The song has a duration of [T1M213] seconds and a very peaceful beat. Notably absent are [I1N2S3T4R5U6M7E8N9T0S1], as the song is performed at a rapid pace and consists of [[N01U12M23_34B45A56R67S78]8 b9ar0s1].</t>
  </si>
  <si>
    <t>['P4_1', 'T1_2', 'TM1_1', 'R3_0']</t>
  </si>
  <si>
    <t>With a pitch range spanning [R1A2N3G4E5] [oc0ta1ve2s3], this music offers a diverse and dynamic listening experience, while its rhythm remains moderate. Lasting [T1M213] seconds, this song creates a relaxing and tranquil atmosphere with its soothing rhythm.</t>
  </si>
  <si>
    <t>The melody flows gently, carrying a soothing sensation throughout the piece. The rhythm is slow and consistent, adding to the overall peaceful mood of the song. With each note played, the listener is transported to a tranquil state, allowing them to fully immerse themselves in the calming atmosphere. Overall, the soft and smooth [te0mp1o2] of this song creates a tranquil and peaceful ambiance that is perfect for relaxing and unwinding.</t>
  </si>
  <si>
    <t>['T1_0', 'TM1_1', 'S4_1', 'TS1_o']</t>
  </si>
  <si>
    <t>This [G1E2N3R4E5]-rooted song employs a non-standard [ti0me1 s2ig3na4tu5re6 o7f 8[T91I02M13E24_35S46I57G68N79A80T91U02R13E24]3] and runs for [T1M213] seconds, all while being played at a fast rate.</t>
  </si>
  <si>
    <t>The song has a calm and steady pace, allowing the listener to enjoy its melody without feeling rushed or hurried. With its relaxed rhythm and moderate [te0mp1o2], the song creates a soothing atmosphere that can help to relieve stress and promote relaxation. Whether you're listening to it while driving, working, or simply relaxing at home, the song's easygoing [te0mp1o2] can help to enhance your mood and provide a sense of calm and tranquility. Overall, the song's relaxed rhythm and moderate pace make it a great choice for anyone looking to unwind and relax.</t>
  </si>
  <si>
    <t>['I4_0', 'P4_1', 'B1_1']</t>
  </si>
  <si>
    <t>In this track, [I1N2S3T4R5U6M7E8N9T0] is not the main instrument used for the melody. Despite this, the musical piece showcases a pitch range within [R1A2N3G4E5] [oc0ta1ve2s3] and comprises [[N01U12M23_34B45A56R67S78]8 b9ar0s1].</t>
  </si>
  <si>
    <t>['K1_1', 'R3_0', 'TS1_1', 'S4_1', 'B1_1']</t>
  </si>
  <si>
    <t>The [[K01E12Y23]3 k4ey5] in this music provides a powerful and memorable sound, complemented by a very serene rhythm. With a [T1I2M3E4_5S6I7G8N9A0T1U2R3E4] meter, the music is unmistakably [G1E2N3R4E5] in character, consisting of [[N01U12M23_34B45A56R67S78]8 b9ar0s1].</t>
  </si>
  <si>
    <t>The compact pitch range of [R1A2N3G4E5] [oc0ta1ve2s3] results in a focused and impactful musical performance, enhanced by its use of [[K01E12Y23]3 k4ey5], conveying a unique and resonant sound. With a duration of [T1M213] seconds, the song maintains a rapid [te0mp1o2], while [I1N2S3T4R5U6M7E8N9T0S1] play an important role in shaping its composition. Employing an uncommon [[T01I12M23E34_45S56I67G78N89A90T01U12R23E34]4 t5im6e 7si8gn9at0ur1e2], the song is performed at a rapid pace, showcasing its quintessential example of the [G1E2N3R4E5] sound.</t>
  </si>
  <si>
    <t>The music's compact pitch range of [R1A2N3G4E5] [oc0ta1ve2s3] not only allows for a focused and impactful performance, but also accommodates its [[N01U12M23_34B45A56R67S78]8 b9ar0s1] structure. With this range, the musical performance is able to maintain a sense of cohesion and direction throughout, creating a powerful and engaging experience for the audience. The limited pitch range also gives the performer more control over the expression of each note and allows for more precise and nuanced musical phrasing. Overall, the combination of a compact pitch range and a structured composition results in a dynamic and memorable musical performance.</t>
  </si>
  <si>
    <t>With a pitch range spanning [R1A2N3G4E5] [oc0ta1ve2s3], this music offers a diverse and dynamic listening experience that is imbued with [E1M2O3T4I5O6N7]. The wide pitch range allows for a variety of tones and moods to be expressed, creating a rich and multi-layered sound that is sure to captivate the listener. Whether it's the soaring highs or the haunting lows, the emotional depth of this music is felt throughout, evoking a range of feelings and emotions in the listener. From joy and excitement to sadness and introspection, this music takes the listener on a journey through the full spectrum of human emotion.</t>
  </si>
  <si>
    <t>The song is performed at a moderate pace, with a [te0mp1o2] that is both enjoyable and easy to follow.</t>
  </si>
  <si>
    <t>['K1_1', 'T1_1', 'R3_1', 'TS1_1']</t>
  </si>
  <si>
    <t>The music uses [[K01E12Y23]3 k4ey5], which conveys a unique and resonant sound. Despite its sluggish [te0mp1o2], the rhythm in this song is really lively. The music is in [T1I2M3E4_5S6I7G8N9A0T1U2R3E4].</t>
  </si>
  <si>
    <t>['T1_1', 'EM1_1', 'TS1_o']</t>
  </si>
  <si>
    <t>The music in question has a relaxed [te0mp1o2] and is defined by a particular emotion. Additionally, the [ti0me1 s2ig3na4tu5re6] of this song is out of the ordinary, adding a unique element to the overall sound. Despite its unconventional [ti0me1 s2ig3na4tu5re6], the music maintains its relaxed pace and emotional quality, making for a distinctive listening experience.</t>
  </si>
  <si>
    <t>['T1_1', 'EM1_1']</t>
  </si>
  <si>
    <t>The slow rhythm of the song is defined by [E1M2O3T4I5O6N7]. The music is designed to convey a particular feeling or mood, which is captured by the song's [te0mp1o2] and pacing. Whether it's a sense of longing, sadness, joy, or some other emotion, the music sets the tone and creates an atmosphere that draws the listener in. Through its careful use of melody, harmony, and instrumentation, the song takes on a life of its own, inviting the audience to experience and connect with the emotions it expresses. So, the combination of the slow rhythm and the emotional depth of the music make for a powerful and moving listening experience.</t>
  </si>
  <si>
    <t>['P4_1', 'K1_1', 'TM1_1', 'R3_0', 'I1_1', 'B1_1']</t>
  </si>
  <si>
    <t>The music in question possesses several defining characteristics. Firstly, its pitch range spans [R1A2N3G4E5] [oc0ta1ve2s3], which imbues it with a unique character and emphasizes its emotional depth. Additionally, the use of the [[K01E12Y23]3 k4ey5] provides a powerful and memorable sound that is sure to capture listeners' attention. The song's playtime of [T1M213] seconds is just right, and its comfortable beat is conducive to relaxation and enjoyment. To fully realize the song's potential, it is essential that [I1N2S3T4R5U6M7E8N9T0S1] are included in the music. Finally, it is worth noting that the song consists of [[N01U12M23_34B45A56R67S78]8 b9ar0s1] in total, adding to its complexity and musicality.</t>
  </si>
  <si>
    <t>The compact pitch range of [R1A2N3G4E5] [oc0ta1ve2s3] results in a focused and impactful musical performance. This track is [T1M213] seconds long with [T1I2M3E4_5S6I7G8N9A0T1U2R3E4] as the meter of the music. You won't hear any [I1N2S3T4R5U6M7E8N9T0S1] in this song, as the music is steeped in the traditions of [G1E2N3R4E5] style.</t>
  </si>
  <si>
    <t>The pitch range of [R1A2N3G4E5] [oc0ta1ve2s3] adds a distinctive character to the music, emphasizing its emotional depth, while the [[K01E12Y23]3 k4ey5] gives this music a special emotional quality. The track lasts for [T1M213] seconds and features a very peaceful beat. The inclusion of [I1N2S3T4R5U6M7E8N9T0S1] further enhances the overall musical composition. Moreover, this song's [ti0me1 s2ig3na4tu5re6] deviates from the norm, represented by [T1I2M3E4_5S6I7G8N9A0T1U2R3E4], while its rhythm is intentionally slow. Through its melodic arrangement and rhythmic elements, the music effectively conveys [E1M2O3T4I5O6N7].</t>
  </si>
  <si>
    <t>The compact pitch range of [R1A2N3G4E5] [oc0ta1ve2s3] results in a focused and impactful musical performance, while the [[K01E12Y23]3 k4ey5] provides a powerful and memorable sound. With a duration of [T1M213] seconds, the rhythm of this song strikes a balance between not being too fast or too slow. By opting not to incorporate [I1N2S3T4R5U6M7E8N9T0S1], the song takes on a unique character. Additionally, the unconventional [ti0me1 s2ig3na4tu5re6 o7f 8[T91I02M13E24_35S46I57G68N79A80T91U02R13E24]3] adds further interest. Played at a moderate pace, the music conveys [E1M2O3T4I5O6N7] to captivate listeners.</t>
  </si>
  <si>
    <t>The song's structure follows [[N01U12M23_34B45A56R67S78]8 b9ar0s1]. This refers to the way the song is organized in terms of its musical form and the number of measures or beats in each section. Typically, a song's structure will include a combination of verses, choruses, bridges, and other elements that repeat or change throughout the course of the song. Understanding the structure of a song is an important aspect of analyzing and interpreting its meaning and impact on listeners.</t>
  </si>
  <si>
    <t>This music has a pitch range of [R1A2N3G4E5] [oc0ta1ve2s3] and utilizes the [[K01E12Y23]3 k4ey5] to create a distinct atmosphere. It has a running time of [T1M213] seconds and features a smooth and steady rhythm. Interestingly, the song is devoid of any [I1N2S3T4R5U6M7E8N9T0S1] and is played at a moderate speed in [[T01I12M23E34_45S56I67G78N89A90T01U12R23E34]4 t5im6e 7si8gn9at0ur1e2]. Despite the lack of traditional instrumentation, this music is filled with [E1M2O3T4I5O6N7], creating a unique and memorable listening experience.</t>
  </si>
  <si>
    <t>['P4_1', 'TM1_1', 'TS1_o', 'I1_0', 'EM1_1', 'B1_1']</t>
  </si>
  <si>
    <t>The pitch range of [R1A2N3G4E5] [oc0ta1ve2s3] is a notable feature of the music, adding a distinctive character and emphasizing its emotional depth. This track has a duration of [T1M213] seconds and is composed in an unusual [[T01I12M23E34_45S56I67G78N89A90T01U12R23E34]4 t5im6e 7si8gn9at0ur1e2]. Devoid of [I1N2S3T4R5U6M7E8N9T0S1], the music is filled with [E1M2O3T4I5O6N7], conveying a raw and unfiltered expression. The song consists of [[N01U12M23_34B45A56R67S78]8 b9ar0s1], allowing for a deliberate and measured progression of the emotions conveyed through the music.</t>
  </si>
  <si>
    <t>The musical piece I am describing showcases a pitch range within [R1A2N3G4E5] [oc0ta1ve2s3] and is played at a quick [te0mp1o2]. It is a [T1M213]-second-long song that employs a non-standard [ti0me1 s2ig3na4tu5re6 o7f 8[T91I02M13E24_35S46I57G68N79A80T91U02R13E24]3]. Despite the non-standard [ti0me1 s2ig3na4tu5re6], the quick pace of the music showcases the range of pitches within the piece, making for an engaging and unique listening experience.</t>
  </si>
  <si>
    <t>['P4_1', 'TM1_1', 'I1_0', 'S4_0', 'S2_1', 'B1_1']</t>
  </si>
  <si>
    <t>This song is composed of approximately [[N01U12M23_34B45A56R67S78]8 b9ar0s1] and has a runtime of [T1M213] seconds. The pitch range of [R1A2N3G4E5] [oc0ta1ve2s3] adds a distinctive character to the music, emphasizing its emotional depth. The arrangement of this song deliberately omits the use of [I1N2S3T4R5U6M7E8N9T0S1], which contributes to the music's unique sound. Although it's not representative of the usual [G1E2N3R4E5] sound, it is similar to [A1R2T3I4S5T6]'s style, making it an interesting deviation from the norm.</t>
  </si>
  <si>
    <t>The use of a specific pitch range of [R1A2N3G4E5] [oc0ta1ve2s3] creates a cohesive and unified sound throughout the musical piece, while the [[K01E12Y23]3 k4ey5] contributes to a distinct atmosphere. With a duration of [T1M213] seconds, the song showcases an extremely strong beat, omitting [I1N2S3T4R5U6M7E8N9T0S1] from its instrumentation. It follows a [[T01I12M23E34_45S56I67G78N89A90T01U12R23E34]4 t5im6e 7si8gn9at0ur1e2], resulting in a fast-paced beat that reflects [G1E2N3R4E5] musical traditions. Additionally, the song encompasses approximately [[N01U12M23_34B45A56R67S78]8 b9ar0s1].</t>
  </si>
  <si>
    <t>['TM1_1', 'R3_0', 'I1_0', 'EM1_1', 'B1_1']</t>
  </si>
  <si>
    <t>This is a [T1M213]-second song with a very peaceful beat, devoid of instruments. The music is [E1M2O3T4I5O6N7] in nature, and the song spans approximately [[N01U12M23_34B45A56R67S78]8 b9ar0s1].</t>
  </si>
  <si>
    <t>With a pitch range spanning [R1A2N3G4E5] [oc0ta1ve2s3], the music offers a diverse and dynamic listening experience that is [E1M2O3T4I5O6N7] in nature. Whether soaring through high notes or delving into deep bass tones, the range of this music creates a thrilling and captivating sound. The emotional nature of the music is conveyed through the expressive melodies and harmonies, which evoke a range of feelings and moods in the listener. Overall, this music is a rich and rewarding experience for those who appreciate complex and evocative musical compositions.</t>
  </si>
  <si>
    <t>The musical piece is a showcase of a pitch range spanning [R1A2N3G4E5] [oc0ta1ve2s3]. Adding to its unique flavor is the use of the [[K01E12Y23]3 k4ey5]. The music is imbued with a strong sense of [E1M2O3T4I5O6N7], further enhancing its expressive qualities. With a playtime of [T1M213] seconds, the song is a captivating listening experience that fully captures the essence of its musical elements.</t>
  </si>
  <si>
    <t>['I4_0', 'P4_1', 'K1_1', 'TM1_1']</t>
  </si>
  <si>
    <t>The melody in this track is not created using [I1N2S3T4R5U6M7E8N9T0], but it still manages to offer a unique and memorable listening experience with its pitch range of [R1A2N3G4E5] [oc0ta1ve2s3]. This music is composed in the [[K01E12Y23]3 k4ey5] and has a song length of [T1M213] seconds, making it a distinctive and noteworthy composition. Despite the absence of [I1N2S3T4R5U6M7E8N9T0] in the melody, the composition's use of pitch range and [ke0y1] signature contribute to its overall sound and style, showcasing the creativity and skill of its composer.</t>
  </si>
  <si>
    <t>['P4_1', 'TM1_1', 'R3_0', 'TS1_1', 'T1_1', 'EM1_1', 'B1_1']</t>
  </si>
  <si>
    <t>The music's limited pitch range of [R1A2N3G4E5] [oc0ta1ve2s3] allows for a greater emphasis on the nuances of tone and phrasing, while the duration of the track is [T1M213] seconds. The rhythm in this song is very easy-going, complemented by the meter of the music in [T1I2M3E4_5S6I7G8N9A0T1U2R3E4]. This music moves slowly, filled with [E1M2O3T4I5O6N7], and consists of [[N01U12M23_34B45A56R67S78]8 b9ar0s1].</t>
  </si>
  <si>
    <t>['K1_1', 'R3_0', 'S4_1']</t>
  </si>
  <si>
    <t>The music's use of the [[K01E12Y23]3 k4ey5] creates a rich and dynamic sonic palette, which is a quintessential example of the [G1E2N3R4E5] genre. Additionally, this song has a very peaceful and easy rhythm, adding to the overall aesthetic of the music.</t>
  </si>
  <si>
    <t>['K1_1', 'TM1_1', 'R3_1', 'I1_0', 'TS1_o', 'T1_2', 'S4_1', 'S2_1']</t>
  </si>
  <si>
    <t>This music is composed in the [[K01E12Y23]3 k4ey5] and has a playtime of [T1M213] seconds. The beat in this energetic song is accompanied by the deliberate absence of [I1N2S3T4R5U6M7E8N9T0S1]. It features a non-typical [[T01I12M23E34_45S56I67G78N89A90T01U12R23E34]4 t5im6e 7si8gn9at0ur1e2] and moves at a moderate pace. Belonging to the [G1E2N3R4E5] genre, the music embodies [A1R2T3I4S5T6]'s distinct sound.</t>
  </si>
  <si>
    <t>The music being described here has a limited pitch range of [R1A2N3G4E5] [oc0ta1ve2s3], which creates a focus on the nuances of tone and phrasing. It is played in the [[K01E12Y23]3 k4ey5], giving it a distinct and resonant sound. The song's length is [T1M213] seconds, but despite its brevity, it boasts an exceptionally energetic beat. The music is further enriched by the use of [I1N2S3T4R5U6M7E8N9T0S1], and its [[T01I12M23E34_45S56I67G78N89A90T01U12R23E34]4 t5im6e 7si8gn9at0ur1e2] gives it a unique structure. This music is played at a moderate [te0mp1o2] and is imbued with a strong sense of [E1M2O3T4I5O6N7]. Overall, it is a captivating piece that showcases the skillful composition and performance of its creators.</t>
  </si>
  <si>
    <t>This music offers a unique and memorable listening experience with its pitch range of [R1A2N3G4E5] [oc0ta1ve2s3] and distinct atmosphere created by its use of [[K01E12Y23]3 k4ey5]. With a playtime of [T1M213] seconds and a smooth, steady rhythm, this song's deliberate exclusion of [I1N2S3T4R5U6M7E8N9T0S1] creates a fast-paced and representative sound of the typical [G1E2N3R4E5] style. The [ti0me1 s2ig3na4tu5re6] of the music is [T1I2M3E4_5S6I7G8N9A0T1U2R3E4], further enhancing its distinctive rhythm and overall impact on the listener.</t>
  </si>
  <si>
    <t>['P4_1', 'TM1_1', 'R3_1', 'TS1_1', 'T1_1', 'B1_1']</t>
  </si>
  <si>
    <t>The song has a duration of [T1M213] seconds and is comprised of [[N01U12M23_34B45A56R67S78]8 b9ar0s1]. Its pitch range is within [R1A2N3G4E5] [oc0ta1ve2s3], and the meter of the music is [T1I2M3E4_5S6I7G8N9A0T1U2R3E4]. The rhythm in this song is highly vigorous, yet it moves at a gentle pace.</t>
  </si>
  <si>
    <t>The musical piece showcases a pitch range within [R1A2N3G4E5] [oc0ta1ve2s3] and the [[K01E12Y23]3 k4ey5] adds a unique flavor to this music. With a runtime of [T1M213] seconds, the rhythm in this song is very dynamic. The musical performance employs [I1N2S3T4R5U6M7E8N9T0S1] and the [ti0me1 s2ig3na4tu5re6] of the music is [T1I2M3E4_5S6I7G8N9A0T1U2R3E4]. Played at a fast [te0mp1o2], this music is defined by [E1M2O3T4I5O6N7].</t>
  </si>
  <si>
    <t>['P4_1', 'S4_0', 'R3_0', 'TS1_o']</t>
  </si>
  <si>
    <t>With a pitch range spanning [R1A2N3G4E5] [oc0ta1ve2s3], this music offers a diverse and dynamic listening experience that is not firmly rooted in the traditions of [G1E2N3R4E5] genre. Despite its departure from tradition, this song has a very peaceful beat. However, the [ti0me1 s2ig3na4tu5re6] of this song is not regular [T1I2M3E4_5S6I7G8N9A0T1U2R3E4], which adds an element of unpredictability to the overall composition. As a result, listeners can expect to be pleasantly surprised by the unique and unconventional soundscape created by this music.</t>
  </si>
  <si>
    <t>The song is performed at a moderate pace and employs an uncommon [ti0me1 s2ig3na4tu5re6]. Despite its unfamiliar [ti0me1 s2ig3na4tu5re6], the song manages to maintain a steady rhythm that complements its moderate pace. The unusual [ti0me1 s2ig3na4tu5re6] may add a sense of complexity or intrigue to the piece, potentially piquing the interest of listeners who enjoy music that deviates from more traditional structures. Overall, the combination of the moderate [te0mp1o2] and unconventional [ti0me1 s2ig3na4tu5re6] creates a unique listening experience that stands out from more typical musical compositions.</t>
  </si>
  <si>
    <t>The choice of [[K01E12Y23]3 k4ey5] in this music contributes to a captivating and memorable experience for the listener. Additionally, [I1N2S3T4R5U6M7E8N9T0S1] play an important role in the music, further enhancing the overall impact of the piece. Together, the selection of [ke0y1] and the instrumental arrangement work harmoniously to create a rich and engaging musical composition. Whether it's the melody, harmony, or rhythm, every aspect of the music is carefully crafted to produce a cohesive and enjoyable listening experience.</t>
  </si>
  <si>
    <t>The music evokes a strong sense of [E1M2O3T4I5O6N7] in nature, and interestingly, this song is devoid of [I1N2S3T4R5U6M7E8N9T0S1]. Despite the absence of instruments, the composition manages to capture the essence of the emotion it intends to convey, showcasing the power of the human voice or perhaps highlighting the importance of silence and simplicity in music.</t>
  </si>
  <si>
    <t>['P4_1', 'K1_1', 'I1_0', 'EM1_1', 'B1_1']</t>
  </si>
  <si>
    <t>The music on offer provides a diverse and dynamic listening experience, with a pitch range spanning [R1A2N3G4E5] [oc0ta1ve2s3]. The use of [[K01E12Y23]3 k4ey5] creates a rich and dynamic sonic palette that complements the music's emotional nature. Notably absent in this song are [I1N2S3T4R5U6M7E8N9T0S1], allowing the listener to focus on the intricate interplay of the instruments that are present. With [[N01U12M23_34B45A56R67S78]8 b9ar0s1], the song's structure creates a sense of coherence that enhances the emotional impact of the music.</t>
  </si>
  <si>
    <t>This music offers a diverse and dynamic listening experience with a pitch range spanning [R1A2N3G4E5] [oc0ta1ve2s3]. The use of [[K01E12Y23]3 k4ey5] creates a distinct atmosphere that reflects [G1E2N3R4E5] musical traditions. At [T1M213] seconds, the song's length is just right to fully experience the lively rhythm and musical performance that employs [I1N2S3T4R5U6M7E8N9T0S1]. An unusual [[T01I12M23E34_45S56I67G78N89A90T01U12R23E34]4 t5im6e 7si8gn9at0ur1e2] adds to the unique musical structure, while the moderate [te0mp1o2] allows for a comfortable listening experience. Overall, this song showcases the intricate and captivating elements that define the genre and will leave listeners thoroughly satisfied.</t>
  </si>
  <si>
    <t>['TM1_1', 'T1_1', 'B1_1', 'R3_2']</t>
  </si>
  <si>
    <t>The song in question has a running time of [T1M213] seconds and features a smooth and steady rhythm. It is played at a slow rate, with roughly [[N01U12M23_34B45A56R67S78]8 b9ar0s1] in total. Despite its deliberate [te0mp1o2], the song maintains a consistent flow, carrying listeners along with its unvarying beat.</t>
  </si>
  <si>
    <t>The music featured in this song offers a diverse and dynamic listening experience with a pitch range spanning [R1A2N3G4E5] [oc0ta1ve2s3]. Additionally, the rhythm is very pronounced, further adding to the unique qualities of the piece. Overall, the combination of the expansive pitch range and the prominent rhythm make for a captivating and engaging musical experience.</t>
  </si>
  <si>
    <t>This music conveys a unique and resonant sound with its use of [[K01E12Y23]3 k4ey5]. Its pitch range is within [R1A2N3G4E5] [oc0ta1ve2s3], and the song's length is [T1M213] seconds. The rhythm in this highly vigorous song is balanced, and you won't find any [I1N2S3T4R5U6M7E8N9T0S1] in it. Additionally, the [ti0me1 s2ig3na4tu5re6] of this song is not commonly used [T1I2M3E4_5S6I7G8N9A0T1U2R3E4]. It breaks away from the typical patterns of [G1E2N3R4E5] genre.</t>
  </si>
  <si>
    <t>This music offers a unique and memorable listening experience with its pitch range of [R1A2N3G4E5] [oc0ta1ve2s3]. The use of [[K01E12Y23]3 k4ey5] creates a distinct atmosphere, while the rhythm is comfortably moderate with a playtime of [T1M213] seconds. The music is brought to life through the use of [I1N2S3T4R5U6M7E8N9T0S1], with the [[T01I12M23E34_45S56I67G78N89A90T01U12R23E34]4 t5im6e 7si8gn9at0ur1e2] being used. Additionally, the song is played at a moderate rate and has a [E1M2O3T4I5O6N7] feeling. Overall, this music is a beautifully crafted piece that incorporates various musical elements to evoke a specific emotion and create a lasting impression on the listener.</t>
  </si>
  <si>
    <t>['P4_1', 'K1_1', 'TM1_1', 'R1_0', 'I1_0', 'T1_1', 'S4_0']</t>
  </si>
  <si>
    <t>This music offers a diverse and dynamic listening experience with a pitch range spanning [R1A2N3G4E5] [oc0ta1ve2s3]. It features the [[K01E12Y23]3 k4ey5], providing a powerful and memorable sound. The song runs for [T1M213] seconds but won't be suitable for dancing as it moves gently and does not feature [I1N2S3T4R5U6M7E8N9T0S1]. The song's style also does not adhere to the typical characteristics of the [G1E2N3R4E5] genre.</t>
  </si>
  <si>
    <t>Additionally, the [te0mp1o2] is [T1E2M3P4O5] beats per minute and the [ke0y1] signature is [K1E2Y3_4S5I6G7N8A9T0U1R2E3]. The piece features a variety of instruments including [I1N2S3T4R5U6M7E8N9T0S1_2U3S4E5D6]. The composer of the music is [C1O2M3P4O5S6E7R8_9N0A1M2E3]. The music itself has a [MOOD/GENRE] feel to it and is often played in [OCCASIONS/SETTINGS]. Overall, the music is a complex and well-crafted piece that showcases the composer's talent and skill.</t>
  </si>
  <si>
    <t>['I4_1', 'K1_1', 'R3_1']</t>
  </si>
  <si>
    <t>The melody track of this song is characterized by the distinct sound of [I1N2S3T4R5U6M7E8N9T0], which is further emphasized by the fact that it is composed in the [[K01E12Y23]3 k4ey5]. Additionally, the beat of this track is exceptionally strong, creating an energetic and dynamic listening experience.</t>
  </si>
  <si>
    <t>The pitch range of this song is within [R1A2N3G4E5] [oc0ta1ve2s3], and it is divided into [[N01U12M23_34B45A56R67S78]8 b9ar0s1]. The use of [I1N2S3T4R5U6M7E8N9T0S1] is vital to the music, as they contribute to the overall sound and help create the desired mood and atmosphere. Whether it's the striking of a piano [ke0y1], the plucking of a guitar string, or the blowing of a saxophone, each instrument plays a crucial role in bringing the composition to life. Without the proper use of these instruments, the music would lack depth and complexity, making it difficult for listeners to fully appreciate the beauty of the piece.</t>
  </si>
  <si>
    <t>['P4_1', 'K1_1', 'TM1_1', 'R3_1', 'I1_0', 'TS1_1', 'T1_1', 'S4_0']</t>
  </si>
  <si>
    <t>The pitch range of [R1A2N3G4E5] [oc0ta1ve2s3] adds a distinctive character to the music, emphasizing its emotional depth, while the [[K01E12Y23]3 k4ey5] provides a powerful and memorable sound. With a running time of [T1M213] seconds, the song showcases a dynamic rhythm. Deliberately excluding [I1N2S3T4R5U6M7E8N9T0S1], this composition follows a [T1I2M3E4_5S6I7G8N9A0T1U2R3E4] meter and is played at a slow rate. Not representative of the usual [G1E2N3R4E5] sound, this music stands out with its unique qualities.</t>
  </si>
  <si>
    <t>The musical piece is performed at a moderate pace and showcases a pitch range within [R1A2N3G4E5] [oc0ta1ve2s3]. The choice of [[K01E12Y23]3 k4ey5] adds to its captivating and memorable experience, making it a truly remarkable composition.</t>
  </si>
  <si>
    <t>['EM1_1', 'T1_0', 'B1_1']</t>
  </si>
  <si>
    <t>The music project evokes a strong emotional response. The song within the project moves at a rapid pace and is composed of approximately [[N01U12M23_34B45A56R67S78]8 b9ar0s1].</t>
  </si>
  <si>
    <t>['K1_1', 'R3_2', 'I1_1', 'T1_2', 'EM1_1', 'B1_1']</t>
  </si>
  <si>
    <t>The [[K01E12Y23]3 k4ey5] in this music provides a powerful and memorable sound, while the [te0mp1o2] of the song is moderate-speed, not too fast or too slow. The music is enriched by [I1N2S3T4R5U6M7E8N9T0S1], and it spans [[N01U12M23_34B45A56R67S78]8 b9ar0s1], creating an [E1M2O3T4I5O6N7] nature to the overall composition.</t>
  </si>
  <si>
    <t>This music is composed in the [[K01E12Y23]3 k4ey5] and has a length of [T1M213] seconds. It features a [T1I2M3E4_5S6I7G8N9A0T1U2R3E4] meter.</t>
  </si>
  <si>
    <t>['TM1_1', 'R3_1', 'I1_0']</t>
  </si>
  <si>
    <t>This song has a duration of [T1M213] seconds and features a very pronounced rhythm. Interestingly, it is devoid of any instruments, highlighting the vocal or percussive elements of the performance. The lack of instruments allows for a unique listening experience and emphasizes the raw and organic qualities of the music.</t>
  </si>
  <si>
    <t>This music's pitch range of [R1A2N3G4E5] [oc0ta1ve2s3] offers a unique and memorable listening experience, while the [[K01E12Y23]3 k4ey5] gives it a special emotional quality. Running for [T1M213] seconds, the track's calming and soothing beat sets a relaxing tone. It is distinct in that it lacks any [I1N2S3T4R5U6M7E8N9T0S1], and it is based on a [[T01I12M23E34_45S56I67G78N89A90T01U12R23E34]4 t5im6e 7si8gn9at0ur1e2]. The song is performed at a leisurely pace and, although not a quintessential example of [G1E2N3R4E5] style, it carries its own distinct charm.</t>
  </si>
  <si>
    <t>['TM1_1', 'R3_1', 'I1_0', 'T1_2', 'B1_1']</t>
  </si>
  <si>
    <t>The song has a playtime of [T1M213] seconds and features a lively rhythm, while notably lacking [I1N2S3T4R5U6M7E8N9T0S1]. With a moderate [te0mp1o2], this song is composed of [[N01U12M23_34B45A56R67S78]8 b9ar0s1].</t>
  </si>
  <si>
    <t>The musical piece showcases a pitch range within [R1A2N3G4E5] [oc0ta1ve2s3] and is composed in the [[K01E12Y23]3 k4ey5], providing a powerful and memorable sound. Running for [T1M213] seconds, the song's rhythm is very comforting. It has opted not to incorporate [I1N2S3T4R5U6M7E8N9T0S1] and features a non-conventional [[T01I12M23E34_45S56I67G78N89A90T01U12R23E34]4 t5im6e 7si8gn9at0ur1e2]. With a slow-paced beat, the music projects [E1M2O3T4I5O6N7].</t>
  </si>
  <si>
    <t>The compact pitch range of [R1A2N3G4E5] [oc0ta1ve2s3] results in a focused and impactful musical performance, while the [[K01E12Y23]3 k4ey5] gives this music a special emotional quality. With a length of [T1M213] seconds, the song captivates listeners with a rhythm that is relaxing and tranquil. There are no [I1N2S3T4R5U6M7E8N9T0S1] present in this composition, which is accompanied by a moderate [te0mp1o2].</t>
  </si>
  <si>
    <t>The music in question is a true representation of the [G1E2N3R4E5] genre, composed in the [[K01E12Y23]3 k4ey5] and performed utilizing [I1N2S3T4R5U6M7E8N9T0S1]. It features an unusual [[T01I12M23E34_45S56I67G78N89A90T01U12R23E34]4 t5im6e 7si8gn9at0ur1e2] and has a runtime of [T1M213] seconds. Despite the limited pitch range of [R1A2N3G4E5] [oc0ta1ve2s3], the music places a greater emphasis on the nuances of tone and phrasing, and the rhythm is very pronounced. The song is performed at a moderate speed, showcasing a combination of intricate musical elements that make it a unique and captivating piece within its genre.</t>
  </si>
  <si>
    <t>This is a [T1M213]-second-long song with a [T1I2M3E4_5S6I7G8N9A0T1U2R3E4] meter.</t>
  </si>
  <si>
    <t>The musical piece is played at a moderate pace with a playtime of [T1M213] seconds. A specific pitch range of [R1A2N3G4E5] [oc0ta1ve2s3] is utilized, creating a cohesive and unified sound throughout the song. The [[K01E12Y23]3 k4ey5] adds to the powerful and memorable sound of the piece.</t>
  </si>
  <si>
    <t>This [T1M213]-second track utilizes an uncommon [ti0me1 s2ig3na4tu5re6] to convey [E1M2O3T4I5O6N7] through the music. Despite its unique [ti0me1 s2ig3na4tu5re6], the song effectively communicates [E1M2O3T4I5O6N7] to the listener. The unconventional rhythm adds to the overall impact of the music, drawing the audience into the experience and creating a lasting impression. Overall, the combination of the unusual [ti0me1 s2ig3na4tu5re6] and the emotional content of the music creates a powerful and memorable listening experience.</t>
  </si>
  <si>
    <t>This song's use of the [[K01E12Y23]3 k4ey5] creates a rich and dynamic sonic palette, complementing its middle-range [te0mp1o2]. With a playtime of [T1M213] seconds, the music showcases a balanced and harmonious sound, allowing for a captivating listening experience. The combination of [ke0y1] and [te0mp1o2] highlights the song's versatility and ability to captivate a wide audience. Overall, the use of these musical elements creates a compelling composition that is both engaging and pleasing to the ear.</t>
  </si>
  <si>
    <t>The use of a specific pitch range of [R1A2N3G4E5] [oc0ta1ve2s3] creates a cohesive and unified sound throughout the musical piece, which has a length of [T1M213] seconds. By sticking to this particular range, the composer is able to maintain a consistent sound that ties the various elements of the composition together, creating a sense of unity and coherence. The duration of the song also contributes to its overall effect, allowing the listener to fully immerse themselves in the sound world that the composer has created. Together, these elements work to create a powerful and impactful musical experience.</t>
  </si>
  <si>
    <t>The [[K01E12Y23]3 k4ey5] of this music gives it a special emotional quality that sets it apart from other pieces. Additionally, the [[T01I12M23E34_45S56I67G78N89A90T01U12R23E34]4 t5im6e 7si8gn9at0ur1e2] of the song is not conventional, further contributing to its unique and distinctive sound. Together, these elements create a powerful musical experience that captures the listener's attention and evokes strong emotions.</t>
  </si>
  <si>
    <t>['P4_1', 'TS1_1', 'I1_0', 'T1_0', 'S4_0', 'B1_1']</t>
  </si>
  <si>
    <t>The music's limited pitch range of [R1A2N3G4E5] [oc0ta1ve2s3] allows for a greater emphasis on the nuances of tone and phrasing, while [T1I2M3E4_5S6I7G8N9A0T1U2R3E4] serves as the meter. Opting not to incorporate [I1N2S3T4R5U6M7E8N9T0S1], this song is played at a fast [te0mp1o2] and does not embody the typical features of [G1E2N3R4E5] style. Progressing over [[N01U12M23_34B45A56R67S78]8 b9ar0s1], the music captivates with its focused range, highlighting the intricacies of tone and phrasing while adhering to a specific meter.</t>
  </si>
  <si>
    <t>In creating a musical piece, the use of a specific pitch range spanning [R1A2N3G4E5] [oc0ta1ve2s3] can be instrumental in achieving a cohesive and unified sound. This technique helps to maintain consistency in the overall musical structure. Additionally, the duration of the song is also a crucial factor to consider. With a duration of [T1M213] seconds, the composer has a finite amount of time to convey their intended message, and the pitch range is one of the tools they can use to create a memorable and impactful musical experience.</t>
  </si>
  <si>
    <t>This song is a classic example of the [G1E2N3R4E5] style and has a length of [T1M213] seconds. However, what makes it stand out is that its [ti0me1 s2ig3na4tu5re6] deviates from the norm, adding a unique touch to the piece. Despite this deviation, the song still manages to capture the essence of the [G1E2N3R4E5] genre and showcases its distinctive characteristics. Overall, this song's unconventional [ti0me1 s2ig3na4tu5re6] only adds to its charm and makes it a noteworthy piece in the [G1E2N3R4E5] repertoire.</t>
  </si>
  <si>
    <t>The music's limited pitch range of [R1A2N3G4E5] [oc0ta1ve2s3] allows for a greater emphasis on the nuances of tone and phrasing, while its use of [[K01E12Y23]3 k4ey5] conveys a unique and resonant sound. With a running time of [T1M213] seconds, this song has a very calming and soothing beat, brought to life through the use of [I1N2S3T4R5U6M7E8N9T0S1]. Based on a [[T01I12M23E34_45S56I67G78N89A90T01U12R23E34]4 t5im6e 7si8gn9at0ur1e2] and played at a leisurely pace, this music is a quintessential example of the [G1E2N3R4E5] sound.</t>
  </si>
  <si>
    <t>['I4_1', 'R3_2', 'I1_0']</t>
  </si>
  <si>
    <t>The melody track of this song is characterized by the distinct sound of [I1N2S3T4R5U6M7E8N9T0], while the rhythm is steady and moderate. Unlike other songs, [I1N2S3T4R5U6M7E8N9T0S1] are not included as part of the instrumentation in this particular track.</t>
  </si>
  <si>
    <t>The music being described offers a diverse and dynamic listening experience with a pitch range spanning [R1A2N3G4E5] [oc0ta1ve2s3]. It's composed in the captivating and memorable [[K01E12Y23]3 k4ey5] and has a length of [T1M213] seconds. The [te0mp1o2] is very soft and smooth, but it also has a fast [te0mp1o2]. Interestingly, the song's composition does not involve the use of [I1N2S3T4R5U6M7E8N9T0S1], and the [ti0me1 s2ig3na4tu5re6] is atypical [T1I2M3E4_5S6I7G8N9A0T1U2R3E4]. The music is characterized by [E1M2O3T4I5O6N7], making it a unique and compelling piece to listen to.</t>
  </si>
  <si>
    <t>The sound of the song is heavily influenced by the [G1E2N3R4E5] genre, with [I1N2S3T4R5U6M7E8N9T0S1] notably absent.</t>
  </si>
  <si>
    <t>The [ke0y1] used in this music gives it a special emotional quality that enhances its overall character. The music is known for its [E1M2O3T4I5O6N7] and is easily recognizable by its unique and atypical [T1I2M3E4_5S6I7G8N9A0T1U2R3E4]. Despite deviating from the standard [ti0me1 s2ig3na4tu5re6], the song's distinct rhythm and melody still manage to captivate listeners and convey its intended emotional impact. Together, the unconventional [ti0me1 s2ig3na4tu5re6], expressive [ke0y1], and emotional character of the music create a truly unique and memorable listening experience.</t>
  </si>
  <si>
    <t>['T1_2', 'B1_1', 'R1_0', 'I1_0']</t>
  </si>
  <si>
    <t>The song's rhythm is moderate, and there are roughly [[N01U12M23_34B45A56R67S78]8 b9ar0s1] in this song. However, despite its beat, you won't be able to move your feet to this song, as you won't hear any [I1N2S3T4R5U6M7E8N9T0S1] in it.</t>
  </si>
  <si>
    <t>['K1_1', 'P4_1', 'T1_0', 'TS1_o']</t>
  </si>
  <si>
    <t>The use of [[K01E12Y23]3 k4ey5] in this music adds a unique flavor to the overall sound. Despite the song's fast-paced beat, the [R1A2N3G4E5] [oc0ta1ve2] pitch range creates a focused and impactful musical performance. Additionally, the song's [ti0me1 s2ig3na4tu5re6] is atypical, further contributing to its distinctiveness.</t>
  </si>
  <si>
    <t>['K1_1', 'R1_0', 'R3_0', 'I1_0', 'T1_2', 'S4_0', 'B1_1']</t>
  </si>
  <si>
    <t>The [[K01E12Y23]3 k4ey5] in this music provides a powerful and memorable sound, while the song itself is not intended for dancing. With its peaceful beat and arrangement that omits the use of [I1N2S3T4R5U6M7E8N9T0S1], this music is played at a balanced pace, creating a unique composition that deviates from the typical features of [G1E2N3R4E5] style. Spanning [[N01U12M23_34B45A56R67S78]8 b9ar0s1], it captures a distinct and captivating atmosphere.</t>
  </si>
  <si>
    <t>This song has a running time of [T1M213] seconds and consists of [[N01U12M23_34B45A56R67S78]8 b9ar0s1]. The rhythm of the song is relaxed and moderate.</t>
  </si>
  <si>
    <t>['P4_1', 'K1_1', 'TM1_1', 'R3_1', 'I1_0', 'T1_2', 'EM1_1', 'B1_1']</t>
  </si>
  <si>
    <t>The music's limited pitch range of [R1A2N3G4E5] [oc0ta1ve2s3] allows for a greater emphasis on the nuances of tone and phrasing, while its use of [[K01E12Y23]3 k4ey5] creates a distinct atmosphere. With a running time of [T1M213] seconds, this song showcases a rapid [te0mp1o2] and omits any presence of [I1N2S3T4R5U6M7E8N9T0S1]. Additionally, the music's moderate [te0mp1o2] complements its overall character, characterized by [E1M2O3T4I5O6N7], as the song progresses over [[N01U12M23_34B45A56R67S78]8 b9ar0s1].</t>
  </si>
  <si>
    <t>This music has a pitch range within [R1A2N3G4E5] [oc0ta1ve2s3] and is played in [K1E2Y3], which gives it a special emotional quality. The song plays for [T1M213] seconds and has a tranquilizing beat. Its [ti0me1 s2ig3na4tu5re6] is [T1I2M3E4_5S6I7G8N9A0T1U2R3E4] and it features [I1N2S3T4R5U6M7E8N9T0S1]. The sound of the music is heavily influenced by the [G1E2N3R4E5] genre.</t>
  </si>
  <si>
    <t>['TS1_1', 'K1_1', 'B1_1', 'I1_1']</t>
  </si>
  <si>
    <t>This music has a meter of [T1I2M3E4_5S6I7G8N9A0T1U2R3E4], and its use of the [[K01E12Y23]3 k4ey5] creates a distinct atmosphere. The song consists of roughly [[N01U12M23_34B45A56R67S78]8 b9ar0s1] and should feature specific instruments.</t>
  </si>
  <si>
    <t>The pitch range of [R1A2N3G4E5] [oc0ta1ve2s3] adds a distinctive character to the music, emphasizing its emotional depth, while the use of [[K01E12Y23]3 k4ey5] creates a rich and dynamic sonic palette. With a length of [T1M213] seconds, the track unfolds with a gentle and easy rhythm. The music should feature [I1N2S3T4R5U6M7E8N9T0S1], and [T1I2M3E4_5S6I7G8N9A0T1U2R3E4] serves as the meter of the music. Although the song is not a quintessential example of [G1E2N3R4E5] style, it spans [[N01U12M23_34B45A56R67S78]8 b9ar0s1], showcasing its unique composition.</t>
  </si>
  <si>
    <t>This music offers a diverse and dynamic listening experience with a pitch range spanning [R1A2N3G4E5] [oc0ta1ve2s3]. Additionally, the song has a playtime of [T1M213] seconds, providing ample time for listeners to immerse themselves in the intricate melodies and harmonies. Whether enjoyed as background music or as the main focus of a listening session, this song's broad pitch range and lengthy playtime make it an engaging and captivating musical experience.</t>
  </si>
  <si>
    <t>In creating a musical piece, the use of a specific pitch range spanning [R1A2N3G4E5] [oc0ta1ve2s3] can produce a cohesive and unified sound. This is further enhanced by the choice of instruments used to bring the music to life. By carefully selecting the instruments, the composer can imbue the piece with a particular character or mood, which, when combined with the pitch range, contributes to the overall sonic experience. Whether it's the strum of a guitar, the resonance of a piano, or the sharp attack of a snare drum, the careful use of instrumentation can elevate a musical composition to new heights of expression.</t>
  </si>
  <si>
    <t>The [[K01E12Y23]3 k4ey5] in this music is vital as it provides a powerful and memorable sound, while the beat of the song is just right, neither too fast nor too slow. Additionally, the use of [I1N2S3T4R5U6M7E8N9T0S1] is also crucial to the overall sound and feel of the music, contributing significantly to its impact and effectiveness.</t>
  </si>
  <si>
    <t>['P4_1', 'TM1_1', 'I1_1', 'S4_1', 'B1_1']</t>
  </si>
  <si>
    <t>The musical piece utilizes a specific pitch range of [R1A2N3G4E5] [oc0ta1ve2s3], which helps to create a cohesive and unified sound. With a duration of [T1M213] seconds, the track incorporates [I1N2S3T4R5U6M7E8N9T0S1] that contribute to the overall composition. This song is a classic example of the [G1E2N3R4E5] style, spanning [[N01U12M23_34B45A56R67S78]8 b9ar0s1] in its musical arrangement. Together, these elements combine to form a well-crafted piece of music that showcases the beauty and power of [G1E2N3R4E5] music.</t>
  </si>
  <si>
    <t>In this musical piece, a specific pitch range of [R1A2N3G4E5] [oc0ta1ve2s3] is utilized to create a cohesive and unified sound that lasts for [T1M213] seconds. The use of [[K01E12Y23]3 k4ey5] adds a unique flavor to the music, while the electrifying rhythm brings it to life. The music is produced through the use of [I1N2S3T4R5U6M7E8N9T0S1], and follows a [T1I2M3E4_5S6I7G8N9A0T1U2R3E4] meter. Despite its fast [te0mp1o2], this song is not a prime example of the typical [G1E2N3R4E5] style.</t>
  </si>
  <si>
    <t>['P4_1', 'B1_1', 'R3_0', 'S4_1']</t>
  </si>
  <si>
    <t>This song, which is a quintessential example of the [G1E2N3R4E5] genre, features a pitch range of [R1A2N3G4E5] [oc0ta1ve2s3], adding a distinctive character to the music and emphasizing its emotional depth. With a duration of [[N01U12M23_34B45A56R67S78]8 b9ar0s1], the rhythm in the song is also very relaxing and tranquil. Overall, the combination of pitch range, rhythm, and genre make this song a unique and compelling piece of music.</t>
  </si>
  <si>
    <t>It is an upbeat and energetic song with a fast [te0mp1o2], featuring a blend of electronic and acoustic instruments. The melody is catchy and memorable, with a strong emphasis on the chorus. Overall, the track has a positive and uplifting vibe that is sure to get listeners dancing. At [T1M213] seconds in length, it is a perfect choice for radio play or inclusion in a workout playlist.</t>
  </si>
  <si>
    <t>['R3_0', 'TS1_o', 'I1_1', 'I4_1', 'T1_2']</t>
  </si>
  <si>
    <t>The song has a very gentle and calming beat, but what makes it unique is its unconventional [ti0me1 s2ig3na4tu5re6]. To fully appreciate the music, [T1I2M3E4_5S6I7G8N9A0T1U2R3E4] [I1N2S3T4R5U6M7E8N9T0S1] should be included in the arrangement, with the [I1N2S3T4R5U6M7E8N9T0] being the primary instrument for the melody track. The song is played at a moderate speed, allowing listeners to fully immerse themselves in its soothing rhythm.</t>
  </si>
  <si>
    <t>This music is a moderate-speed song that lasts [T1M213] seconds and has a pitch range within [R1A2N3G4E5] [oc0ta1ve2s3].</t>
  </si>
  <si>
    <t>In this song, the music's pitch range is limited to [R1A2N3G4E5] [oc0ta1ve2s3]. This limitation allows for a greater emphasis on the nuances of tone and phrasing. Additionally, you can hear [[N01U12M23_34B45A56R67S78]8 b9ar0s1] in the song, which further showcases the musician's ability to explore these nuances within a set structure. Overall, the music's constrained pitch range and structured composition create an environment where the musician's skill and artistry can shine through.</t>
  </si>
  <si>
    <t>The given sentence is incomplete and doesn't contain any information that can be combined with other sentences to form a paragraph. I would need more context or additional sentences to create a coherent paragraph. Please provide me with more details or information so that I can assist you better.</t>
  </si>
  <si>
    <t>This music conveys a unique and resonant sound with its use of the [[K01E12Y23]3 k4ey5], and its pitch range is within [R1A2N3G4E5] [oc0ta1ve2s3].</t>
  </si>
  <si>
    <t>The pitch range of [R1A2N3G4E5] [oc0ta1ve2s3] adds a distinctive character to the music, emphasizing its emotional depth, while the [[K01E12Y23]3 k4ey5] provides a powerful and memorable sound. Clocking in at [T1M213] seconds, this song captivates with its highly intense rhythm and features a variety of [I1N2S3T4R5U6M7E8N9T0S1]. Set in the [[T01I12M23E34_45S56I67G78N89A90T01U12R23E34]4 t5im6e 7si8gn9at0ur1e2], the music moves at a quick [te0mp1o2], effectively conveying [E1M2O3T4I5O6N7].</t>
  </si>
  <si>
    <t>['P4_1', 'K1_1', 'I1_0', 'S4_1', 'B1_1']</t>
  </si>
  <si>
    <t>The music in this song, which belongs to the [G1E2N3R4E5] genre, conveys a unique and resonant sound by utilizing the compact pitch range of [R1A2N3G4E5] [oc0ta1ve2s3] and the [[K01E12Y23]3 k4ey5]. The focused and impactful musical performance is achieved through these techniques. Interestingly, there are no [I1N2S3T4R5U6M7E8N9T0S1] in the song, and it comprises approximately [[N01U12M23_34B45A56R67S78]8 b9ar0s1], making it a prime example of its genre.</t>
  </si>
  <si>
    <t>['TM1_1', 'R3_2', 'TS1_1', 'T1_0', 'S4_0', 'B1_1']</t>
  </si>
  <si>
    <t>This song has a running time of [T1M213] seconds and features a comfortably moderate rhythm. The meter of the music is [T1I2M3E4_5S6I7G8N9A0T1U2R3E4], allowing it to move swiftly. Despite its swift pace, the song's style deviates from the typical characteristics of the [G1E2N3R4E5] genre. Throughout its progression of [[N01U12M23_34B45A56R67S78]8 b9ar0s1], this music showcases a unique and unconventional approach.</t>
  </si>
  <si>
    <t>The music in [[K01E12Y23]3 k4ey5] with a compact pitch range of [R1A2N3G4E5] [oc0ta1ve2s3] results in a focused and impactful performance that carries a special emotional quality. The track, lasting [T1M213] seconds, features a calm and moderate rhythm and excludes the use of any instruments. The music follows a [T1I2M3E4_5S6I7G8N9A0T1U2R3E4] meter and is played at a quick pace, while being characterized by a distinct [E1M2O3T4I5O6N7].</t>
  </si>
  <si>
    <t>With a pitch range spanning [R1A2N3G4E5] [oc0ta1ve2s3], this music offers a diverse and dynamic listening experience, complemented by its use of [[K01E12Y23]3 k4ey5], creating a rich and dynamic sonic palette. Clocking in at [T1M213] seconds, this song boasts a rapid [te0mp1o2] and a swift pace, while its arrangement intentionally omits the use of [I1N2S3T4R5U6M7E8N9T0S1]. The meter of the music, [T1I2M3E4_5S6I7G8N9A0T1U2R3E4], further contributes to its energetic atmosphere. Above all, this music is imbued with [E1M2O3T4I5O6N7], evoking a powerful and engaging experience for the listener.</t>
  </si>
  <si>
    <t>With a pitch range spanning [R1A2N3G4E5] [oc0ta1ve2s3], this music offers a diverse and dynamic listening experience. It is composed in the [[K01E12Y23]3 k4ey5] and has a length of [T1M213] seconds, with a [te0mp1o2] that falls within the middle range. Interestingly, this song is devoid of [I1N2S3T4R5U6M7E8N9T0S1], and its [ti0me1 s2ig3na4tu5re6] [T1I2M3E4_5S6I7G8N9A0T1U2R3E4] is not commonly used. Despite its unconventional composition, the song is performed slowly and is filled with [E1M2O3T4I5O6N7], making it a unique and emotional listening experience.</t>
  </si>
  <si>
    <t>['K1_1', 'T1_0', 'R3_0', 'S4_0']</t>
  </si>
  <si>
    <t>The [[K01E12Y23]3 k4ey5] in this music provides a powerful and memorable sound, as the music moves swiftly with a calming rhythm. Despite not being typical of the classic [G1E2N3R4E5] sound, this music offers a unique experience that sets it apart from the norm.</t>
  </si>
  <si>
    <t>['K1_1', 'EM1_1', 'R3_1', 'TS1_o']</t>
  </si>
  <si>
    <t>The choice of [[K01E12Y23]3 k4ey5] in this music creates a captivating and memorable experience that is characterized by [E1M2O3T4I5O6N7]. The beat is very energetic, and the song employs an uncommon [ti0me1 s2ig3na4tu5re6 o7f 8[T91I02M13E24_35S46I57G68N79A80T91U02R13E24]3]. Together, these elements contribute to the unique and compelling nature of the music, drawing listeners in with its dynamic sound and rhythmic complexity. Whether enjoyed for its emotional resonance or its technical intricacies, this song offers a rich and engaging musical experience that is sure to leave a lasting impression.</t>
  </si>
  <si>
    <t>['P4_1', 'K1_1', 'TS1_1', 'I4_0', 'T1_2']</t>
  </si>
  <si>
    <t>This music provides a diverse and dynamic listening experience with a pitch range spanning [R1A2N3G4E5] [oc0ta1ve2s3]. Its use of [[K01E12Y23]3 k4ey5] creates a distinct atmosphere, and it is in [T1I2M3E4_5S6I7G8N9A0T1U2R3E4]. The melody track does not incorporate the use of [I1N2S3T4R5U6M7E8N9T0], and the song moves at a moderate pace. Overall, the combination of these elements results in a unique and engaging musical composition.</t>
  </si>
  <si>
    <t>['K1_1', 'TM1_1', 'R3_2', 'I1_0', 'TS1_o', 'T1_0', 'S4_0', 'B1_1']</t>
  </si>
  <si>
    <t>The use of [[K01E12Y23]3 k4ey5] in this music creates a rich and dynamic sonic palette, while the brisk [te0mp1o2] adds to its energetic feel. The song runs for [T1M213] seconds and has roughly [[N01U12M23_34B45A56R67S78]8 b9ar0s1]. Although the [te0mp1o2] is moderate, the [ti0me1 s2ig3na4tu5re6] is out of the ordinary, making the composition unique. Interestingly, this song does not involve the use of [I1N2S3T4R5U6M7E8N9T0S1], and its unconventional sound does not fall squarely within the conventions of the [G1E2N3R4E5] genre. Overall, the combination of unusual elements in this music creates a one-of-a-kind listening experience that is sure to captivate its audience.</t>
  </si>
  <si>
    <t>The use of a specific pitch range of [R1A2N3G4E5] [oc0ta1ve2s3] is an effective technique for creating a cohesive and unified sound throughout a musical piece. By limiting the range of pitches used, the composer can ensure that the various instruments and voices blend together seamlessly, resulting in a harmonious and balanced sound. This approach can also help to create a sense of continuity and coherence within the piece, making it easier for listeners to follow the musical narrative and understand the emotional content of the music. Overall, the careful use of pitch range is an important consideration for any composer or arranger seeking to create a polished and professional musical work.</t>
  </si>
  <si>
    <t>The [[K01E12Y23]3 k4ey5] in this music provides a powerful and memorable sound, while the [[T01I12M23E34_45S56I67G78N89A90T01U12R23E34]4 t5im6e 7si8gn9at0ur1e2] of the song is not commonly used. Together, these elements create a unique and distinctive musical composition that stands out from more typical pieces. The use of an unconventional [ti0me1 s2ig3na4tu5re6] adds complexity and interest to the music, while the choice of [ke0y1] helps to create a specific emotional tone or atmosphere that resonates with listeners. Overall, the combination of these two musical elements demonstrates the creativity and skill of the composer and makes for a compelling listening experience.</t>
  </si>
  <si>
    <t>['TS1_1', 'TM1_1', 'I1_1']</t>
  </si>
  <si>
    <t>The music, enriched by various instruments, has a [ti0me1 s2ig3na4tu5re6 o7f 8[T91I02M13E24_35S46I57G68N79A80T91U02R13E24]3], and the song's length is [T1M213] seconds.</t>
  </si>
  <si>
    <t>The music played at a low [te0mp1o2] is brought to life through the use of instruments, and the addition of the [[K01E12Y23]3 k4ey5] adds a unique flavor to it.</t>
  </si>
  <si>
    <t>['P4_1', 'K1_1', 'TM1_1', 'R3_0', 'I1_1', 'TS1_1', 'T1_1', 'EM1_1', 'B1_1']</t>
  </si>
  <si>
    <t>The musical performance of this song is both focused and impactful due to its compact pitch range of [R1A2N3G4E5] [oc0ta1ve2s3]. The use of the [[K01E12Y23]3 k4ey5] creates a rich and dynamic sonic palette, while the soft and smooth rhythm of the song, played at a relaxed [te0mp1o2], further enriches the music. The addition of [I1N2S3T4R5U6M7E8N9T0S1] adds depth to the overall sound, which is characterized by a [ti0me1 s2ig3na4tu5re6 o7f 8[T91I02M13E24_35S46I57G68N79A80T91U02R13E24]3] and covers [[N01U12M23_34B45A56R67S78]8 b9ar0s1]. With a playtime of [T1M213] seconds, this music conveys [E1M2O3T4I5O6N7], providing listeners with a truly immersive experience.</t>
  </si>
  <si>
    <t>['K1_1', 'S4_0', 'TS1_1']</t>
  </si>
  <si>
    <t>This music's use of the [[K01E12Y23]3 k4ey5] creates a distinct atmosphere, but it does not embody the essence of the [G1E2N3R4E5] genre. Additionally, the music has a [ti0me1 s2ig3na4tu5re6 o7f 8[T91I02M13E24_35S46I57G68N79A80T91U02R13E24]3]. Despite its unique atmospheric quality, the music does not fully align with the characteristics commonly associated with the [G1E2N3R4E5] genre. Nonetheless, its choice of [ke0y1] contributes to the overall mood, while the [ti0me1 s2ig3na4tu5re6] provides a rhythmic foundation for the composition.</t>
  </si>
  <si>
    <t>The compact pitch range of [R1A2N3G4E5] [oc0ta1ve2s3], combined with the [T1M213]-second duration of the song, results in a focused and impactful musical performance.</t>
  </si>
  <si>
    <t>This music is a prime example of [G1E2N3R4E5] style, featuring a diverse and dynamic listening experience with a pitch range spanning [R1A2N3G4E5] [oc0ta1ve2s3]. The captivating and memorable experience is further enhanced by the choice of [[K01E12Y23]3 k4ey5]. The song lasts [T1M213] seconds and is performed at a moderate speed, with a very fast-paced [te0mp1o2]. The use of [I1N2S3T4R5U6M7E8N9T0S1] is vital to the music, and it is composed in [T1I2M3E4_5S6I7G8N9A0T1U2R3E4] meter. Overall, this music is a must-listen for anyone looking for a unique and engaging musical experience.</t>
  </si>
  <si>
    <t>['P4_1', 'TM1_1', 'TS1_1', 'T1_0', 'EM1_1']</t>
  </si>
  <si>
    <t>The music's limited pitch range of [R1A2N3G4E5] [oc0ta1ve2s3] allows for a greater emphasis on the nuances of tone and phrasing in this [T1M213]-second-long song, where [T1I2M3E4_5S6I7G8N9A0T1U2R3E4] serves as the meter. Performed quickly, the music radiates [E1M2O3T4I5O6N7].</t>
  </si>
  <si>
    <t>The music in question offers a unique and memorable listening experience with its pitch range of [R1A2N3G4E5] [oc0ta1ve2s3]. It employs the [[K01E12Y23]3 k4ey5], creating a rich and dynamic sonic palette that is unmistakably [G1E2N3R4E5] in character. The track lasts for [T1M213] seconds and has a fast rhythm with a [te0mp1o2] in the middle range. Deliberately excluding [I1N2S3T4R5U6M7E8N9T0S1], the music is based on a [[T01I12M23E34_45S56I67G78N89A90T01U12R23E34]4 t5im6e 7si8gn9at0ur1e2], all of which contribute to its distinctive sound.</t>
  </si>
  <si>
    <t>['EM1_1', 'K1_1', 'TM1_1', 'I1_0']</t>
  </si>
  <si>
    <t>This music conveys a strong emotion that is enhanced by the unique flavor added by its [ke0y1]. The song's duration is [T1M213] seconds, and it is interesting to note that its composition does not involve the use of any instruments.</t>
  </si>
  <si>
    <t>The duration of the track is [T1M213] seconds.</t>
  </si>
  <si>
    <t>This song provides a unique and memorable listening experience with its pitch range of [R1A2N3G4E5] [oc0ta1ve2s3]. Additionally, the rhythm in the music is incredibly stimulating, adding to the overall appeal of the composition. Together, these elements make for a captivating and enjoyable listening experience that is sure to leave a lasting impression.</t>
  </si>
  <si>
    <t>['P4_1', 'K1_1', 'R3_0', 'TS1_1', 'I1_0']</t>
  </si>
  <si>
    <t>The specific pitch range of [R1A2N3G4E5] [oc0ta1ve2s3] used in this musical piece creates a cohesive and unified sound. The use of [[K01E12Y23]3 k4ey5] adds to the unique and resonant quality of the music. The rhythm is very tranquil and the [ti0me1 s2ig3na4tu5re6] is [T1I2M3E4_5S6I7G8N9A0T1U2R3E4]. [I1N2S3T4R5U6M7E8N9T0S1] are not included in the instrumentation for this song. Together, these elements result in a distinct and unified musical composition.</t>
  </si>
  <si>
    <t>The musical piece showcases a pitch range within [R1A2N3G4E5] [oc0ta1ve2s3] and uses the [[K01E12Y23]3 k4ey5] to convey a unique and resonant sound. With a duration of [T1M213] seconds, the rhythm of the song is very tranquil and employs [I1N2S3T4R5U6M7E8N9T0S1] in its musical performance. The music features a [T1I2M3E4_5S6I7G8N9A0T1U2R3E4] meter and a moderate pace, while radiating [E1M2O3T4I5O6N7]. Overall, this musical composition presents an impressive display of pitch range, rhythmic tranquility, and emotional expression.</t>
  </si>
  <si>
    <t>This music offers a diverse and dynamic listening experience with a pitch range spanning [R1A2N3G4E5] [oc0ta1ve2s3] and a captivating choice of [[K01E12Y23]3 k4ey5]. Despite being a [T1M213]-second song, its laid-back [te0mp1o2] and atypical [[T01I12M23E34_45S56I67G78N89A90T01U12R23E34]4 t5im6e 7si8gn9at0ur1e2] make it a memorable experience. Interestingly, the arrangement of this music omits the use of [I1N2S3T4R5U6M7E8N9T0S1], and its [[N01U12M23_34B45A56R67S78]8 b9ar0s1] contribute to its unique character. While not a true representation of the typical [G1E2N3R4E5] genre, this music offers a fresh take on the style and showcases the artist's creativity and versatility.</t>
  </si>
  <si>
    <t>This music has a unique and resonant sound due to its use of [[K01E12Y23]3 k4ey5] and limited pitch range of [R1A2N3G4E5] [oc0ta1ve2s3], which allows for a greater emphasis on the nuances of tone and phrasing. The song has a very powerful and driving beat, enriched by the use of [I1N2S3T4R5U6M7E8N9T0S1], and is played at a high [te0mp1o2]. Additionally, this song deviates from the norm in terms of its [ti0me1 s2ig3na4tu5re6], which is [T1I2M3E4_5S6I7G8N9A0T1U2R3E4], and its style is not reflective of the usual features of the [G1E2N3R4E5] genre. Overall, this music offers a distinct and captivating listening experience that stands out from traditional expectations.</t>
  </si>
  <si>
    <t>Despite the absence of [I1N2S3T4R5U6M7E8N9T0S1], the rhythm in this song is very calming.</t>
  </si>
  <si>
    <t>With a pitch range spanning [R1A2N3G4E5] [oc0ta1ve2s3], this music offers a diverse and dynamic listening experience, while the [[K01E12Y23]3 k4ey5] gives it a special emotional quality. The song has a playtime of [T1M213] seconds and features a tranquil rhythm. [I1N2S3T4R5U6M7E8N9T0S1] are included in the music, contributing to its unique sound. Additionally, its [ti0me1 s2ig3na4tu5re6] is out of the ordinary, [T1I2M3E4_5S6I7G8N9A0T1U2R3E4], adding to its distinctiveness. Moving swiftly, this music is imbued with [E1M2O3T4I5O6N7].</t>
  </si>
  <si>
    <t>['T1_2', 'K1_1', 'B1_1', 'R3_0']</t>
  </si>
  <si>
    <t>This music moves at a balanced rate, and the [[K01E12Y23]3 k4ey5] gives it a special emotional quality. There are [[N01U12M23_34B45A56R67S78]8 b9ar0s1] throughout the song, while the rhythm remains easy-going.</t>
  </si>
  <si>
    <t>['P4_1', 'TM1_1', 'R3_1', 'TS1_o', 'S4_0']</t>
  </si>
  <si>
    <t>The song, with a pitch range within [R1A2N3G4E5] [oc0ta1ve2s3], lasts [T1M213] seconds. It features a forceful beat and utilizes an unusual [[T01I12M23E34_45S56I67G78N89A90T01U12R23E34]4 t5im6e 7si8gn9at0ur1e2]. Furthermore, it stands out from the typical [G1E2N3R4E5] sound, offering a unique musical experience.</t>
  </si>
  <si>
    <t>The choice of [[K01E12Y23]3 k4ey5] in this music creates a captivating and memorable experience for the listener. The composition consists of [[N01U12M23_34B45A56R67S78]8 b9ar0s1], and the performance utilizes [I1N2S3T4R5U6M7E8N9T0S1], further enhancing the musical experience.</t>
  </si>
  <si>
    <t>The compact pitch range of [R1A2N3G4E5] [oc0ta1ve2s3], along with the [[K01E12Y23]3 k4ey5], results in a focused and impactful musical performance that provides a powerful and memorable sound. Despite its short playtime of [T1M213] seconds, the [te0mp1o2] in this song is very rapid, and you won't find any [I1N2S3T4R5U6M7E8N9T0S1] in it. The meter of the music is [T1I2M3E4_5S6I7G8N9A0T1U2R3E4], and the song's beat is balanced. The music radiates [E1M2O3T4I5O6N7], making it a unique and captivating musical experience.</t>
  </si>
  <si>
    <t>['P4_1', 'K1_1', 'TM1_1', 'EM1_1', 'B1_1']</t>
  </si>
  <si>
    <t>This song has a limited pitch range of [R1A2N3G4E5] [oc0ta1ve2s3], which allows for a greater emphasis on the nuances of tone and phrasing. The [[K01E12Y23]3 k4ey5] in which it is composed gives it a special emotional quality that contributes to its overall impact. The song lasts for [T1M213] seconds and is comprised of [[N01U12M23_34B45A56R67S78]8 b9ar0s1]. The music projects a strong sense of [E1M2O3T4I5O6N7], which is amplified by the expressive possibilities created by the limited pitch range and the emotional quality of the [ke0y1].</t>
  </si>
  <si>
    <t>The musical piece is a beautiful composition that showcases a pitch range within [R1A2N3G4E5] [oc0ta1ve2s3] and is composed in the [[K01E12Y23]3 k4ey5]. Running for [T1M213] seconds, the song has a gentle and calming beat, and its sound is achieved through the use of [I1N2S3T4R5U6M7E8N9T0S1]. The music is based on a [[T01I12M23E34_45S56I67G78N89A90T01U12R23E34]4 t5im6e 7si8gn9at0ur1e2] and moves slowly, evoking a strong sense of [E1M2O3T4I5O6N7]. Altogether, this musical piece is a stunning example of artistry, craftsmanship, and emotion.</t>
  </si>
  <si>
    <t>The use of a specific pitch range of [R1A2N3G4E5] [oc0ta1ve2s3] creates a cohesive and unified sound throughout the musical piece, while its use of [[K01E12Y23]3 k4ey5] conveys a unique and resonant sound. The song plays for [T1M213] seconds and features a soothing and peaceful [te0mp1o2]. [I1N2S3T4R5U6M7E8N9T0S1] are not included in this song, and it utilizes the [[T01I12M23E34_45S56I67G78N89A90T01U12R23E34]4 t5im6e 7si8gn9at0ur1e2]. Moving slowly, the music effectively expresses [E1M2O3T4I5O6N7].</t>
  </si>
  <si>
    <t>The music being played is characterized by a high [te0mp1o2] and follows a [T1I2M3E4_5S6I7G8N9A0T1U2R3E4] meter. This combination of musical elements contributes to the overall feel and rhythm of the piece, creating a sense of energy and movement that propels the listener forward. Whether it's a lively dance tune or an upbeat pop song, music played at a fast [te0mp1o2] with a clear and consistent [ti0me1 s2ig3na4tu5re6] can be both exhilarating and invigorating to hear.</t>
  </si>
  <si>
    <t>['P4_1', 'K1_1', 'TM1_1', 'TS1_o', 'T1_1', 'EM1_1']</t>
  </si>
  <si>
    <t>The music has a distinctive character due to its pitch range, spanning [R1A2N3G4E5] [oc0ta1ve2s3], which emphasizes its emotional depth. Furthermore, its choice of [[K01E12Y23]3 k4ey5] adds to the captivating and memorable experience. Although the track is [T1M213] seconds long, its [ti0me1 s2ig3na4tu5re6] [T1I2M3E4_5S6I7G8N9A0T1U2R3E4] is not commonly used, and the slow-paced beat helps convey [E1M2O3T4I5O6N7] through the music.</t>
  </si>
  <si>
    <t>With a pitch range spanning [R1A2N3G4E5] [oc0ta1ve2s3], the music offers a diverse and dynamic listening experience, despite being played at a leisurely pace. The music effectively projects [E1M2O3T4I5O6N7], capturing the listener's attention and imagination for the entire [T1M213]-second duration of the track.</t>
  </si>
  <si>
    <t>['TS1_o', 'P4_1', 'R3_1', 'I1_0']</t>
  </si>
  <si>
    <t>The [ti0me1 s2ig3na4tu5re6] used in this song is not ordinary, and the specific pitch range of [R1A2N3G4E5] [oc0ta1ve2s3] creates a cohesive and unified sound throughout the musical piece. Despite the absence of [I1N2S3T4R5U6M7E8N9T0S1], this song has an exceptionally energetic beat. Together, these musical elements produce a unique and captivating sound that distinguishes this song from others in its genre.</t>
  </si>
  <si>
    <t>The song conveys a unique and resonant sound with its use of [[K01E12Y23]3 k4ey5] and has a slow [te0mp1o2].</t>
  </si>
  <si>
    <t>['P4_1', 'K1_1', 'TM1_1', 'R3_0', 'I1_1', 'TS1_o', 'T1_0', 'S4_0', 'B1_1']</t>
  </si>
  <si>
    <t>The music's limited pitch range of [R1A2N3G4E5] [oc0ta1ve2s3] allows for a greater emphasis on the nuances of tone and phrasing, and it is composed in the [[K01E12Y23]3 k4ey5] with a length of [T1M213] seconds. [I1N2S3T4R5U6M7E8N9T0S1] are utilized in the musical performance, which features a relaxing and tranquil rhythm. Although the [ti0me1 s2ig3na4tu5re6] of this song is not regular, the [te0mp1o2] is fast and the music is not typical of the classic [G1E2N3R4E5] sound. Overall, this piece consists of [[N01U12M23_34B45A56R67S78]8 b9ar0s1] and showcases a unique blend of musical elements.</t>
  </si>
  <si>
    <t>['TM1_1', 'R3_2', 'TS1_o', 'I1_0', 'T1_1', 'EM1_1']</t>
  </si>
  <si>
    <t>This track runs for [T1M213] seconds and has a moderate and enjoyable [te0mp1o2], despite its uncommon [ti0me1 s2ig3na4tu5re6]. [I1N2S3T4R5U6M7E8N9T0S1] are not included in the instrumentation, contributing to the song's slow pace. Despite this, the music effectively expresses [E1M2O3T4I5O6N7].</t>
  </si>
  <si>
    <t>['T1_2', 'K1_1', 'I1_1']</t>
  </si>
  <si>
    <t>The song, which moves at a moderate speed, features the [[K01E12Y23]3 k4ey5] to provide a powerful and memorable sound. The use of [I1N2S3T4R5U6M7E8N9T0S1] is also vital to the music, contributing to its overall impact and tone. Together, these elements create a dynamic and engaging musical experience for the listener.</t>
  </si>
  <si>
    <t>['P4_1', 'K1_1', 'R3_0', 'TS1_o', 'I1_1']</t>
  </si>
  <si>
    <t>This music's pitch range is within [R1A2N3G4E5] [oc0ta1ve2s3] and its use of [[K01E12Y23]3 k4ey5] creates a distinct atmosphere. The [te0mp1o2] is very soothing and peaceful, while the chosen [ti0me1 s2ig3na4tu5re6] for this song is not ordinary, being [T1I2M3E4_5S6I7G8N9A0T1U2R3E4]. The musical performance employs [I1N2S3T4R5U6M7E8N9T0S1], which all contribute to the unique sound and feel of the piece. Overall, this composition showcases an impressive range of musical elements that work together to create a memorable listening experience.</t>
  </si>
  <si>
    <t>['TM1_1', 'R3_0', 'TS1_o', 'I1_1', 'T1_2', 'EM1_1', 'B1_1']</t>
  </si>
  <si>
    <t>This song is [T1M213] seconds long and features a calming rhythm with an unusual [ti0me1 s2ig3na4tu5re6]. [I1N2S3T4R5U6M7E8N9T0S1] are utilized in the musical performance, with a moderate [te0mp1o2] and [[N01U12M23_34B45A56R67S78]8 b9ar0s1] in total. The music is filled with [E1M2O3T4I5O6N7], creating a unique and powerful listening experience.</t>
  </si>
  <si>
    <t>['K1_1', 'TM1_1', 'R3_1', 'TS1_1', 'I1_0', 'T1_0']</t>
  </si>
  <si>
    <t>The [ke0y1] gives this music a special emotional quality, while the length of the track is [T1M213] seconds. The rhythm in this song is highly vigorous, and the meter of the music is [T1I2M3E4_5S6I7G8N9A0T1U2R3E4]. Additionally, this song's composition does not involve the use of [I1N2S3T4R5U6M7E8N9T0S1], and it moves at a fast rate.</t>
  </si>
  <si>
    <t>The musical piece showcases a pitch range within [R1A2N3G4E5] [oc0ta1ve2s3], and the [[K01E12Y23]3 k4ey5] adds a unique flavor to this music. The song plays for [T1M213] seconds, with a moderate and easy-to-follow beat. It does not feature [I1N2S3T4R5U6M7E8N9T0S1], and its [ti0me1 s2ig3na4tu5re6] is unconventional, being [T1I2M3E4_5S6I7G8N9A0T1U2R3E4]. The [te0mp1o2] of this slow-paced song falls into the category of [G1E2N3R4E5] music, spanning [[N01U12M23_34B45A56R67S78]8 b9ar0s1].</t>
  </si>
  <si>
    <t>This song offers a unique and memorable listening experience with its pitch range of [R1A2N3G4E5] [oc0ta1ve2s3]. Notably, there are no [I1N2S3T4R5U6M7E8N9T0S1] featured in the music, which adds to its distinctive sound. Whether you're a music enthusiast or simply looking for something new and different to listen to, this song is sure to captivate your attention with its unconventional approach to composition. So sit back, relax, and enjoy the one-of-a-kind soundscape that this song has to offer.</t>
  </si>
  <si>
    <t>['P4_1', 'R3_0', 'I1_1', 'T1_1', 'S4_0']</t>
  </si>
  <si>
    <t>In order to create a cohesive and unified sound throughout the musical piece, a specific pitch range of [R1A2N3G4E5] [oc0ta1ve2s3] is utilized. Additionally, the beat in the song is designed to be very lulling, and it should feature [I1N2S3T4R5U6M7E8N9T0S1] to further enhance its unique sound. The song is performed slowly, deviating from the fast-paced nature of classic [G1E2N3R4E5] style and carving out its own distinct style and identity.</t>
  </si>
  <si>
    <t>The [G1E2N3R4E5] song moves at a rapid rate, with a length of [T1M213] seconds. However, this track is not representative of the usual sound associated with this genre.</t>
  </si>
  <si>
    <t>The music, which features a [T1I2M3E4_5S6I7G8N9A0T1U2R3E4] meter, benefits from the compact pitch range of [R1A2N3G4E5] [oc0ta1ve2s3], resulting in a focused and impactful musical performance. By limiting the range of notes used, the performer is able to emphasize specific pitches and create a more intentional and deliberate sound, which can be especially effective in music with a strong sense of rhythm and meter. Additionally, the compact pitch range can create a sense of unity and coherence throughout the piece, allowing the listener to more easily follow and appreciate the musical ideas being expressed.</t>
  </si>
  <si>
    <t>The compact pitch range of [R1A2N3G4E5] [oc0ta1ve2s3] can contribute significantly to the impact and focus of a musical performance. By limiting the range of notes used, the performer can create a more cohesive and powerful musical statement. This approach can be especially effective in certain genres, such as blues or rock, where the use of a limited pitch range can help create a distinctive and recognizable sound. Additionally, a focused pitch range can help to highlight the performer's technical abilities and musicality, as they are required to make the most of the available notes and create a compelling performance within those constraints.</t>
  </si>
  <si>
    <t>The melody in this song is driven by the sound of [I1N2S3T4R5U6M7E8N9T0], and its structure follows [[N01U12M23_34B45A56R67S78]8 b9ar0s1]. Notably, [I1N2S3T4R5U6M7E8N9T0S1] are not featured in the composition.</t>
  </si>
  <si>
    <t>['I4_0', 'K1_1', 'B1_1', 'I1_0']</t>
  </si>
  <si>
    <t>The melody track in this music does not rely on the use of a specific instrument. Instead, it conveys a unique and resonant sound through its use of the [[K01E12Y23]3 k4ey5]. The song is composed of a total of [[N01U12M23_34B45A56R67S78]8 b9ar0s1]. Interestingly, the deliberate exclusion of certain instruments in this piece has resulted in a distinct and intentional sound.</t>
  </si>
  <si>
    <t>['P4_1', 'K1_1', 'I1_1', 'T1_1', 'EM1_1']</t>
  </si>
  <si>
    <t>The musical piece features a distinct pitch range spanning [R1A2N3G4E5] [oc0ta1ve2s3] and is played at a slow [te0mp1o2]. Its use of the [[K01E12Y23]3 k4ey5] creates a particular atmosphere, while the instrumentation gives the music its unique sound. Overall, the piece evokes [E1M2O3T4I5O6N7] in nature, creating a powerful emotional experience for the listener.</t>
  </si>
  <si>
    <t>['P4_1', 'R3_2', 'TS1_1', 'S4_1', 'B1_1']</t>
  </si>
  <si>
    <t>The music's limited pitch range of [R1A2N3G4E5] [oc0ta1ve2s3] allows for a greater emphasis on the nuances of tone and phrasing, while the [te0mp1o2] of this song falls within the middle range. Its [ti0me1 s2ig3na4tu5re6] is [T1I2M3E4_5S6I7G8N9A0T1U2R3E4], and the song's sound is steeped in the conventions of [G1E2N3R4E5] style. Comprised of [[N01U12M23_34B45A56R67S78]8 b9ar0s1], the music encapsulates a unique blend of limited pitch range, precise [te0mp1o2], distinct [ti0me1 s2ig3na4tu5re6], and the rich stylistic elements of its genre.</t>
  </si>
  <si>
    <t>['P4_1', 'K1_1', 'R3_0', 'TS1_1', 'I1_0', 'T1_0', 'S4_0']</t>
  </si>
  <si>
    <t>This song has a very peaceful beat and moves swiftly with a limited pitch range of [R1A2N3G4E5] [oc0ta1ve2s3], allowing for a greater emphasis on the nuances of tone and phrasing. Its use of [[K01E12Y23]3 k4ey5] creates a rich and dynamic sonic palette. The meter of the music is [T1I2M3E4_5S6I7G8N9A0T1U2R3E4], and the arrangement of this song has omitted the use of [I1N2S3T4R5U6M7E8N9T0S1]. However, despite its unique characteristics, this music does not embody the essence of [G1E2N3R4E5] genre.</t>
  </si>
  <si>
    <t>The song is characterized by its atypical [ti0me1 s2ig3na4tu5re6], and it progresses through [[N01U12M23_34B45A56R67S78]8 b9ar0s1]. Despite the unconventional [ti0me1 s2ig3na4tu5re6], the song maintains a steady and consistent flow throughout its [[N01U12M23_34B45A56R67S78]8 b9ar0s1]. The unique rhythm of the song adds to its overall appeal and showcases the creativity of the composer or musicians behind it. Whether intentionally or not, the departure from a more traditional [ti0me1 s2ig3na4tu5re6] gives the song a distinctive and memorable quality that sets it apart from other music in its genre.</t>
  </si>
  <si>
    <t>The beat of this song is not only catchy but also extremely strong, which is enhanced by the specific [ti0me1 s2ig3na4tu5re6] used in the music. The TIME_SIGNATURE of the song further reinforces the rhythm, making it more prominent and memorable to the listener. Together, the combination of a strong beat and a well-chosen [ti0me1 s2ig3na4tu5re6] can make a song more appealing and engaging, capturing the attention of the audience and leaving a lasting impression.</t>
  </si>
  <si>
    <t>This song features an uncommon [ti0me1 s2ig3na4tu5re6], and its pitch range is within [R1A2N3G4E5] [oc0ta1ve2s3]. Additionally, the arrangement of the song has deliberately omitted the use of [I1N2S3T4R5U6M7E8N9T0S1].</t>
  </si>
  <si>
    <t>The song moves at a rapid rate with the music following a [T1I2M3E4_5S6I7G8N9A0T1U2R3E4] meter. The quick pace and consistent [ti0me1 s2ig3na4tu5re6] contribute to the overall energy and momentum of the piece, driving it forward and creating a sense of urgency or excitement. Depending on the specific [ti0me1 s2ig3na4tu5re6] used, the music may have a different feel or rhythm, but regardless, the combination of a fast [te0mp1o2] and consistent meter gives the song a sense of cohesion and propels it towards its conclusion.</t>
  </si>
  <si>
    <t>It has a lively beat that makes it perfect for dancing. The rhythm is infectious and gets people moving. When this music comes on, it's hard to resist tapping your feet or swaying to the beat. Its fast [te0mp1o2] and energetic feel make it a popular choice for parties and clubs. Overall, this music is a great way to get people up and moving, and it's sure to create a fun and lively atmosphere wherever it's played.</t>
  </si>
  <si>
    <t>The focused and impactful musical performance of this song is a result of its compact pitch range of [R1A2N3G4E5] [oc0ta1ve2s3]. The powerful and memorable sound of the music is enhanced by the use of the [[K01E12Y23]3 k4ey5]. Running for [T1M213] seconds, the song maintains a moderate and consistent rhythm that is best complemented by [I1N2S3T4R5U6M7E8N9T0S1]. The [ti0me1 s2ig3na4tu5re6] employed in this piece is not typical, as it utilizes [T1I2M3E4_5S6I7G8N9A0T1U2R3E4]. Played at a leisurely pace, the music evokes a [E1M2O3T4I5O6N7] emotion with its unique composition.</t>
  </si>
  <si>
    <t>['P4_1', 'T1_0', 'TM1_1']</t>
  </si>
  <si>
    <t>This musical piece is a quick-paced song that showcases a pitch range within [R1A2N3G4E5] [oc0ta1ve2s3] and has a total duration of [T1M213] seconds. The combination of the wide pitch range and quick [te0mp1o2] creates an energetic and lively vibe throughout the track, making it a great choice for those looking for an upbeat and dynamic musical experience.</t>
  </si>
  <si>
    <t>The musical piece is a remarkable composition that embodies the essence of classic [G1E2N3R4E5] music. It showcases a pitch range spanning [R1A2N3G4E5] [oc0ta1ve2s3] and is composed in the [[K01E12Y23]3 k4ey5]. The song has an exceptionally energetic beat that is quick-paced, with [T1M213] seconds of pure musical delight. It is devoid of [I1N2S3T4R5U6M7E8N9T0S1], allowing the pure sound of the melody to shine through. The song features a [ti0me1 s2ig3na4tu5re6] that is not commonly found, adding an extra layer of complexity to the composition. In total, [[N01U12M23_34B45A56R67S78]8 b9ar0s1] make up this masterpiece, which is sure to delight and inspire any lover of music.</t>
  </si>
  <si>
    <t>['EM1_1', 'B1_1', 'I1_1']</t>
  </si>
  <si>
    <t>The music with [[N01U12M23_34B45A56R67S78]8 b9ar0s1] in total conveys [E1M2O3T4I5O6N7] and [I1N2S3T4R5U6M7E8N9T0S1] play an important role in it. The emotional impact of the music is shaped by the instruments that are used in the composition. Each instrument has its unique sound and contributes to the overall texture of the music, creating a specific mood and atmosphere. Whether it is the haunting melody of a violin or the rhythmic beat of a drum, each instrument adds depth and complexity to the music, enhancing its emotional impact on the listener.</t>
  </si>
  <si>
    <t>['S4_0', 'R3_2', 'I1_1']</t>
  </si>
  <si>
    <t>The [G1E2N3R4E5] music that I'm listening to does not conform entirely to the usual conventions of the genre's sound. However, I find that the rhythm of this particular song is just right, not too fast nor too slow, and it keeps me engaged throughout. Moreover, the use of [I1N2S3T4R5U6M7E8N9T0S1] is essential to the overall sound and experience of the music, contributing significantly to its unique character and appeal.</t>
  </si>
  <si>
    <t>['P4_1', 'R3_2', 'TS1_o', 'I1_1', 'B1_1']</t>
  </si>
  <si>
    <t>This song utilizes [I1N2S3T4R5U6M7E8N9T0S1] in its musical performance, and its pitch range is within [R1A2N3G4E5] [oc0ta1ve2s3]. It also has a consistent and moderate beat, but its [ti0me1 s2ig3na4tu5re6] is atypical, featuring [T1I2M3E4_5S6I7G8N9A0T1U2R3E4] instead. The song's structure follows [[N01U12M23_34B45A56R67S78]8 b9ar0s1].</t>
  </si>
  <si>
    <t>This music's pitch range of [R1A2N3G4E5] [oc0ta1ve2s3] offers a unique and memorable listening experience. The expansive range allows for a greater variety of notes and melodies, creating a dynamic and engaging sound that can capture the listener's attention. Additionally, the use of a wider pitch range can convey a greater range of emotions, from the highest highs to the lowest lows, adding depth and complexity to the music. Overall, the expanded pitch range of this music creates a distinct and enjoyable listening experience that stands out from other musical works.</t>
  </si>
  <si>
    <t>The music is characterized by a [E1M2O3T4I5O6N7] feeling and is based on a [[T01I12M23E34_45S56I67G78N89A90T01U12R23E34]4 t5im6e 7si8gn9at0ur1e2]. The emotional quality of the music and its rhythmic structure, as represented by the [ti0me1 s2ig3na4tu5re6], work together to create a unique musical experience for the listener. The [ti0me1 s2ig3na4tu5re6] indicates the number of beats in each measure and helps to establish the underlying pulse of the music, while the emotional tone sets the mood and creates an expressive and meaningful musical message. Together, these elements contribute to the rich and complex nature of the music, making it a powerful form of artistic expression.</t>
  </si>
  <si>
    <t>The composition of this song is unique in that it does not involve the use of any instruments. Despite this, the rhythm of the song is still captivating, neither too fast nor too slow. The combination of the absence of instruments and the perfect rhythm creates a distinctive listening experience for the audience.</t>
  </si>
  <si>
    <t>The use of a specific pitch range of [R1A2N3G4E5] [oc0ta1ve2s3] creates a cohesive and unified sound throughout the musical piece, while the choice of [[K01E12Y23]3 k4ey5] results in a captivating and memorable experience. Running for [T1M213] seconds, this track's lulling beat is accompanied by [I1N2S3T4R5U6M7E8N9T0S1], which should be included in the music. With a [T1I2M3E4_5S6I7G8N9A0T1U2R3E4] meter, the song's pace is slow, evoking [E1M2O3T4I5O6N7] in nature.</t>
  </si>
  <si>
    <t>['K1_1', 'TM1_1', 'R3_1', 'TS1_o', 'EM1_1', 'B1_1']</t>
  </si>
  <si>
    <t>This music's use of [[K01E12Y23]3 k4ey5] creates a rich and dynamic sonic palette, as the track runs for [T1M213] seconds. The rhythm in this song is very dynamic, and it does not conform to a common [ti0me1 s2ig3na4tu5re6 o7f 8[T91I02M13E24_35S46I57G68N79A80T91U02R13E24]3]. The music is imbued with [E1M2O3T4I5O6N7], and you can hear [[N01U12M23_34B45A56R67S78]8 b9ar0s1] in this song.</t>
  </si>
  <si>
    <t>This song offers a unique and memorable listening experience with its pitch range of [R1A2N3G4E5] [oc0ta1ve2s3] and captivating choice of [K1E2Y3]. With a running time of [T1M213] seconds, it maintains an exceptionally energetic beat throughout. The arrangement cleverly omits the use of [I1N2S3T4R5U6M7E8N9T0S1], resulting in a distinct sound. Adding to its uniqueness, the song features a less commonly used [[T01I12M23E34_45S56I67G78N89A90T01U12R23E34]4 t5im6e 7si8gn9at0ur1e2] and is performed slowly, showcasing its quintessential [G1E2N3R4E5] sound.</t>
  </si>
  <si>
    <t>This music offers a unique and memorable listening experience with its pitch range of [R1A2N3G4E5] [oc0ta1ve2s3]. The choice of [[K01E12Y23]3 k4ey5] results in a captivating and memorable experience, while the [T1M213]-second length of the track ensures a complete musical journey. With a mellow rhythm and the absence of [I1N2S3T4R5U6M7E8N9T0S1], this song creates a distinct atmosphere. Its [ti0me1 s2ig3na4tu5re6 o7f 8[T91I02M13E24_35S46I57G68N79A80T91U02R13E24]3], which deviates from the norm, adds an intriguing element. Played at a moderate speed, the music evokes a [E1M2O3T4I5O6N7] feeling, leaving a lasting impression.</t>
  </si>
  <si>
    <t>The musical performance of this song is both focused and impactful due to its compact pitch range, spanning [R1A2N3G4E5] [oc0ta1ve2s3]. Its choice of [[K01E12Y23]3 k4ey5] enhances the experience, making it captivating and memorable. Lasting [T1M213] seconds, the song boasts a steady and moderate rhythm, and [I1N2S3T4R5U6M7E8N9T0S1] are notably absent. Additionally, this song features a [ti0me1 s2ig3na4tu5re6] that is not commonly found, [T1I2M3E4_5S6I7G8N9A0T1U2R3E4], further contributing to its unique qualities. The moderate [te0mp1o2] of the music, combined with its [E1M2O3T4I5O6N7] feeling, makes for a truly distinctive listening experience.</t>
  </si>
  <si>
    <t>The music in [[K01E12Y23]3 k4ey5], played with a compact pitch range of [R1A2N3G4E5] [oc0ta1ve2s3], creates a focused and impactful musical performance that conveys a unique and resonant sound. This song, with a leisurely pace and a gentle and easy rhythm, plays for [T1M213] seconds and employs a non-standard [ti0me1 s2ig3na4tu5re6 o7f 8[T91I02M13E24_35S46I57G68N79A80T91U02R13E24]3]. Interestingly, the arrangement of this song omits the use of [I1N2S3T4R5U6M7E8N9T0S1], which adds to the uniqueness of its sound. Overall, the music radiates [E1M2O3T4I5O6N7] and leaves a lasting impression on the listener.</t>
  </si>
  <si>
    <t>['P4_1', 'EM1_1', 'R3_0', 'TS1_o']</t>
  </si>
  <si>
    <t>The music's limited pitch range of [R1A2N3G4E5] [oc0ta1ve2s3] allows for a greater emphasis on the nuances of tone and phrasing, making it [E1M2O3T4I5O6N7] in nature. Additionally, the rhythm in this song is very relaxing and tranquil, while also incorporating an uncommon [ti0me1 s2ig3na4tu5re6 o7f 8[T91I02M13E24_35S46I57G68N79A80T91U02R13E24]3].</t>
  </si>
  <si>
    <t>['P4_1', 'K1_1', 'TM1_1', 'I1_0', 'T1_1', 'B1_1']</t>
  </si>
  <si>
    <t>The use of a specific pitch range of [R1A2N3G4E5] [oc0ta1ve2s3] creates a cohesive and unified sound throughout the musical piece, while the music's use of [[K01E12Y23]3 k4ey5] creates a rich and dynamic sonic palette. With a duration of [T1M213] seconds, this song showcases its unique qualities without the inclusion of [I1N2S3T4R5U6M7E8N9T0S1]. Furthermore, characterized by its low-speed [te0mp1o2], the song's structure follows [[N01U12M23_34B45A56R67S78]8 b9ar0s1].</t>
  </si>
  <si>
    <t>This [T1M213]-second-long track features a powerful and driving beat with a composition that doesn't involve the use of [I1N2S3T4R5U6M7E8N9T0S1]. The music is played slowly in [T1I2M3E4_5S6I7G8N9A0T1U2R3E4], which contributes to its focused and impactful performance. Additionally, the compact pitch range of [R1A2N3G4E5] [oc0ta1ve2s3] adds to the intensity of the song's emotional quality. The music is defined by [E1M2O3T4I5O6N7] and can be heard across [[N01U12M23_34B45A56R67S78]8 b9ar0s1], giving listeners a unique and memorable experience.</t>
  </si>
  <si>
    <t>The musical piece showcases a pitch range within [R1A2N3G4E5] [oc0ta1ve2s3], while [[K01E12Y23]3 k4ey5] adds a unique flavor to this music. This track is [T1M213] seconds long, and its rhythm is very harmonious. The composition of this song does not involve the use of [I1N2S3T4R5U6M7E8N9T0S1], and it features an uncommon [[T01I12M23E34_45S56I67G78N89A90T01U12R23E34]4 t5im6e 7si8gn9at0ur1e2]. Played at a low [te0mp1o2], this music deviates from the usual standards of the [G1E2N3R4E5] genre.</t>
  </si>
  <si>
    <t>The music in question offers a unique and memorable listening experience due to its pitch range of [R1A2N3G4E5] [oc0ta1ve2s3]. The use of the [[K01E12Y23]3 k4ey5] creates a rich and dynamic sonic palette, while the harmonious rhythm enhances the overall musical experience. The [I1N2S3T4R5U6M7E8N9T0S1] featured in the music complement the relaxed pace at which it is played. Additionally, the [[T01I12M23E34_45S56I67G78N89A90T01U12R23E34]4 t5im6e 7si8gn9at0ur1e2] adds a distinct character to the music. The [E1M2O3T4I5O6N7] nature of the piece adds a layer of emotional depth to the overall musical performance, making it a truly remarkable composition with a duration of [T1M213] seconds.</t>
  </si>
  <si>
    <t>The compact pitch range of [R1A2N3G4E5] [oc0ta1ve2s3] results in a focused and impactful musical performance, while the [[K01E12Y23]3 k4ey5] adds a unique flavor to this music. With a length of [T1M213] seconds, the song showcases a dynamic rhythm that brings the music to life through the use of [I1N2S3T4R5U6M7E8N9T0S1]. Following a [T1I2M3E4_5S6I7G8N9A0T1U2R3E4] meter, this low-[te0mp1o2] composition deviates from the typical sound of [G1E2N3R4E5].</t>
  </si>
  <si>
    <t>['P4_1', 'K1_1', 'TM1_1', 'R3_1', 'I1_0', 'TS1_o', 'EM1_1', 'B1_1']</t>
  </si>
  <si>
    <t>The compact pitch range of [R1A2N3G4E5] [oc0ta1ve2s3] results in a focused and impactful musical performance, while its use of [[K01E12Y23]3 k4ey5] creates a rich and dynamic sonic palette. The length of the track is [T1M213] seconds, and its upbeat [te0mp1o2] adds to its energetic nature. Opting not to incorporate [I1N2S3T4R5U6M7E8N9T0S1], this song stands out even more, and its unconventional [[T01I12M23E34_45S56I67G78N89A90T01U12R23E34]4 t5im6e 7si8gn9at0ur1e2] further adds to its unique character. With [E1M2O3T4I5O6N7] imbued throughout, the music spans [[N01U12M23_34B45A56R67S78]8 b9ar0s1], delivering a truly captivating experience.</t>
  </si>
  <si>
    <t>This music offers a diverse and dynamic listening experience with a pitch range spanning [R1A2N3G4E5] [oc0ta1ve2s3]. The song lasts [T1M213] seconds and features an unusual [ti0me1 s2ig3na4tu5re6 o7f 8[T91I02M13E24_35S46I57G68N79A80T91U02R13E24]3]. This unique combination of elements creates a distinctive sound that sets this piece of music apart from others. Listeners can expect to be drawn in by the intriguing [ti0me1 s2ig3na4tu5re6], and kept engaged by the varied pitch range throughout the duration of the song. Overall, this music promises to provide a memorable and exciting auditory journey.</t>
  </si>
  <si>
    <t>The song, with a pitch range within [R1A2N3G4E5] [oc0ta1ve2s3], showcases the unique flavor added by the [[K01E12Y23]3 k4ey5]. With a duration of [T1M213] seconds, it carries a mellow rhythm and lacks any [I1N2S3T4R5U6M7E8N9T0S1]. Its meter follows [T1I2M3E4_5S6I7G8N9A0T1U2R3E4], maintaining a balanced beat that effectively projects [E1M2O3T4I5O6N7].</t>
  </si>
  <si>
    <t>The musical piece showcases a pitch range within [R1A2N3G4E5] [oc0ta1ve2s3] and utilizes the [[K01E12Y23]3 k4ey5], creating a rich and dynamic sonic palette. With a duration of [T1M213] seconds, the song captivates listeners with its exceptionally energetic beat while deliberately excluding [I1N2S3T4R5U6M7E8N9T0S1]. It follows a [ti0me1 s2ig3na4tu5re6 o7f 8[T91I02M13E24_35S46I57G68N79A80T91U02R13E24]3] and maintains a fast [te0mp1o2], embodying [E1M2O3T4I5O6N7]. Spanning approximately [[N01U12M23_34B45A56R67S78]8 b9ar0s1] in length, this composition encompasses a multitude of musical elements.</t>
  </si>
  <si>
    <t>['K1_1', 'T1_1', 'TM1_1', 'TS1_o']</t>
  </si>
  <si>
    <t>This music's use of [[K01E12Y23]3 k4ey5] creates a rich and dynamic sonic palette, played at a relaxed pace with a length of [T1M213] seconds, and accompanied by a [ti0me1 s2ig3na4tu5re6] that is not ordinary.</t>
  </si>
  <si>
    <t>The pitch range of [R1A2N3G4E5] [oc0ta1ve2s3] adds a distinctive character to the music, emphasizing its emotional depth, while the [[K01E12Y23]3 k4ey5] gives this music a special emotional quality. With a duration of [T1M213] seconds, the song maintains a balanced beat that is neither too fast nor too slow. Opting not to incorporate [I1N2S3T4R5U6M7E8N9T0S1], it showcases a unique approach. Breaking away from conventional [ti0me1 s2ig3na4tu5re6]s, [T1I2M3E4_5S6I7G8N9A0T1U2R3E4] is featured, creating a distinct rhythm. Played at a brisk pace, this song belongs to the [G1E2N3R4E5] genre, further defining its individuality.</t>
  </si>
  <si>
    <t>['K1_1', 'TM1_1', 'R3_2', 'S4_1']</t>
  </si>
  <si>
    <t>This music is a prime representation of the [G1E2N3R4E5] style, and the [ke0y1] adds a unique flavor to it. The track is [T1M213] seconds in length, with a moderate [te0mp1o2] that perfectly fits the genre. Together, these elements create a cohesive and enjoyable musical experience for listeners. Whether you're a fan of the [G1E2N3R4E5] style or just appreciate well-crafted music, this track is sure to delight your ears.</t>
  </si>
  <si>
    <t>The use of a specific pitch range of [R1A2N3G4E5] [oc0ta1ve2s3] creates a cohesive and unified sound throughout the musical piece. With its use of [[K01E12Y23]3 k4ey5], this music conveys a unique and resonant sound, while having a running time of [T1M213] seconds. The rhythm in this song is very calming, and [I1N2S3T4R5U6M7E8N9T0S1] are not a part of the instrumentation in this song. Additionally, this song's [ti0me1 s2ig3na4tu5re6] is not standard [T1I2M3E4_5S6I7G8N9A0T1U2R3E4]. Played at a slow [te0mp1o2], the song's sound is heavily influenced by the [G1E2N3R4E5] genre, and its length is around [[N01U12M23_34B45A56R67S78]8 b9ar0s1].</t>
  </si>
  <si>
    <t>The compact pitch range of [R1A2N3G4E5] [oc0ta1ve2s3] results in a focused and impactful musical performance, while the [[K01E12Y23]3 k4ey5] gives this music a special emotional quality. With a playtime of [T1M213] seconds, the song maintains a fast-paced [te0mp1o2]. [I1N2S3T4R5U6M7E8N9T0S1] are not included in the instrumentation, and the song features an unusual [ti0me1 s2ig3na4tu5re6 o7f 8[T91I02M13E24_35S46I57G68N79A80T91U02R13E24]3]. Despite moving at a slow rate, this music is defined by [E1M2O3T4I5O6N7] and progresses through [[N01U12M23_34B45A56R67S78]8 b9ar0s1].</t>
  </si>
  <si>
    <t>The song features a consistent and moderate beat that runs throughout. However, the arrangement of the song deliberately omits the use of certain instruments, creating a unique sonic landscape that differs from the typical sound of similar songs.</t>
  </si>
  <si>
    <t>This unmistakably [G1E2N3R4E5] song has a focused and impactful musical performance with a compact pitch range of [R1A2N3G4E5] [oc0ta1ve2s3]. The [[K01E12Y23]3 k4ey5] used in this music creates a powerful and memorable sound, while the rhythm is incredibly strong. The absence of [I1N2S3T4R5U6M7E8N9T0S1] adds to the song's uniqueness. Additionally, the song has an atypical [T1I2M3E4_5S6I7G8N9A0T1U2R3E4], and it moves gently throughout its [T1M213] seconds duration. Overall, this [G1E2N3R4E5] piece is a one-of-a-kind musical experience that combines powerful elements to create a memorable and impactful performance.</t>
  </si>
  <si>
    <t>This music's pitch range of [R1A2N3G4E5] [oc0ta1ve2s3] offers a unique and memorable listening experience, while its use of [[K01E12Y23]3 k4ey5] creates a rich and dynamic sonic palette. The song plays for [T1M213] seconds with a fast-paced [te0mp1o2], following a [T1I2M3E4_5S6I7G8N9A0T1U2R3E4] meter. [I1N2S3T4R5U6M7E8N9T0S1] play an important role in the music, which is a perfect example of the [G1E2N3R4E5] sound.</t>
  </si>
  <si>
    <t>['P4_1', 'K1_1', 'R3_1', 'TS1_o', 'T1_0', 'B1_1']</t>
  </si>
  <si>
    <t>The music we are discussing here has a limited pitch range of [R1A2N3G4E5] [oc0ta1ve2s3], which allows for a greater emphasis on the nuances of tone and phrasing. Additionally, it is in the [[K01E12Y23]3 k4ey5], which gives it a special emotional quality. The [te0mp1o2] of the song is really intense and rapid, with an unusual [ti0me1 s2ig3na4tu5re6 o7f 8[T91I02M13E24_35S46I57G68N79A80T91U02R13E24]3]. The song's length is determined by [[N01U12M23_34B45A56R67S78]8 b9ar0s1]. Altogether, these elements create a unique musical experience that showcases the skillful interplay of different musical features and highlights the importance of precision and attention to detail in music.</t>
  </si>
  <si>
    <t>This song offers a unique and memorable listening experience with its pitch range of [R1A2N3G4E5] [oc0ta1ve2s3]. Additionally, the song consists of [[N01U12M23_34B45A56R67S78]8 b9ar0s1] and has a duration of [T1M213] seconds, providing a structured and defined musical experience for the listener.</t>
  </si>
  <si>
    <t>['P4_1', 'K1_1', 'TM1_1', 'R3_1', 'I1_0', 'TS1_1', 'T1_2', 'S4_1', 'B1_1']</t>
  </si>
  <si>
    <t>This [T1M213]-second-long song in the [G1E2N3R4E5] genre offers a unique and memorable listening experience with its pitch range of [R1A2N3G4E5] [oc0ta1ve2s3]. It is composed in the [[K01E12Y23]3 k4ey5] and features a [T1I2M3E4_5S6I7G8N9A0T1U2R3E4] meter. Although it has a moderate [te0mp1o2], the music is very rapid, and it covers [[N01U12M23_34B45A56R67S78]8 b9ar0s1]. Interestingly, the song has opted not to incorporate [I1N2S3T4R5U6M7E8N9T0S1], showcasing its distinct sound and highlighting its unconventional approach to the genre. Overall, this song is an excellent example of innovative musical composition that challenges traditional conventions while still delivering a delightful listening experience.</t>
  </si>
  <si>
    <t>The pitch range of [R1A2N3G4E5] [oc0ta1ve2s3] adds a distinctive character to the music, emphasizing its emotional depth, while the use of [[K01E12Y23]3 k4ey5] creates a distinct atmosphere. With a length of [T1M213] seconds, this song's rhythm is very pronounced, opting not to incorporate [I1N2S3T4R5U6M7E8N9T0S1]. The unconventional [[T01I12M23E34_45S56I67G78N89A90T01U12R23E34]4 t5im6e 7si8gn9at0ur1e2] further sets it apart. Moving at a fast rate, the music conveys [E1M2O3T4I5O6N7].</t>
  </si>
  <si>
    <t>The [[K01E12Y23]3 k4ey5] in this music provides a powerful and memorable sound, with a duration of [T1M213] seconds. The song features a very meditative beat and deliberately excludes [I1N2S3T4R5U6M7E8N9T0S1]. Its relaxed [te0mp1o2] sets the mood, while this music deviates from the typical sound associated with [G1E2N3R4E5].</t>
  </si>
  <si>
    <t>['P4_1', 'K1_1', 'TM1_1', 'R3_1', 'I1_1', 'TS1_o', 'S4_0', 'B1_1']</t>
  </si>
  <si>
    <t>The music's pitch range is limited to [R1A2N3G4E5] [oc0ta1ve2s3], which allows for a greater emphasis on the nuances of tone and phrasing. The use of the [[K01E12Y23]3 k4ey5] in this music provides a powerful and memorable sound. This song plays for [T1M213] seconds, and its rhythm is very dynamic. It is recommended to include [I1N2S3T4R5U6M7E8N9T0S1] in the music to enhance its quality. Additionally, the song's [ti0me1 s2ig3na4tu5re6] is out of the ordinary, marked by [T1I2M3E4_5S6I7G8N9A0T1U2R3E4], and it cannot be easily classified into a specific [G1E2N3R4E5] style. Overall, the song consists of [[N01U12M23_34B45A56R67S78]8 b9ar0s1], and it offers a unique listening experience that blends various musical elements.</t>
  </si>
  <si>
    <t>The [T1M213]-second song has a unique flavor thanks to the addition of the [ke0y1]. The [te0mp1o2] of the music is perfectly balanced, making it a delightful listening experience.</t>
  </si>
  <si>
    <t>['P4_1', 'K1_1', 'TM1_1', 'R3_1', 'I1_1', 'S4_0', 'S2_1']</t>
  </si>
  <si>
    <t>The musical piece showcases a pitch range within [R1A2N3G4E5] [oc0ta1ve2s3] and uses [[K01E12Y23]3 k4ey5] to convey a unique and resonant sound. The song, which lasts [T1M213] seconds, features an incredibly stimulating rhythm and utilizes [I1N2S3T4R5U6M7E8N9T0S1] in the musical performance. While this music does not fall squarely within the conventions of the [G1E2N3R4E5] sound, it mimics [A1R2T3I4S5T6]'s style, adding a distinctive and unconventional touch to the composition.</t>
  </si>
  <si>
    <t>The music's limited pitch range of [R1A2N3G4E5] [oc0ta1ve2s3] allows for a greater emphasis on the nuances of tone and phrasing, while the choice of [[K01E12Y23]3 k4ey5] results in a captivating and memorable experience. This [T1M213]-second-long song has an exceptionally energetic beat, with [I1N2S3T4R5U6M7E8N9T0S1] notably absent. An uncommon [ti0me1 s2ig3na4tu5re6 o7f 8[T91I02M13E24_35S46I57G68N79A80T91U02R13E24]3] is utilized, along with a quick [te0mp1o2], defining the music by its [E1M2O3T4I5O6N7].</t>
  </si>
  <si>
    <t>The use of a specific pitch range of [R1A2N3G4E5] [oc0ta1ve2s3] creates a cohesive and unified sound throughout the musical piece, while the [[K01E12Y23]3 k4ey5] adds richness and dynamic variety to its sonic palette. With a duration of [T1M213] seconds, the song captures a lively rhythm that energizes the listener. Not featuring [I1N2S3T4R5U6M7E8N9T0S1], this composition deviates from the norm and its unconventional [ti0me1 s2ig3na4tu5re6] [T1I2M3E4_5S6I7G8N9A0T1U2R3E4]. With a low-speed [te0mp1o2], it evokes a [E1M2O3T4I5O6N7] feeling, immersing the audience in its unique musical landscape.</t>
  </si>
  <si>
    <t>['P4_1', 'K1_1', 'TM1_1', 'R3_2', 'I1_1', 'TS1_o', 'S4_1', 'S2_0']</t>
  </si>
  <si>
    <t>This music offers a diverse and dynamic listening experience with a pitch range spanning [R1A2N3G4E5] [oc0ta1ve2s3]. It provides a powerful and memorable sound in the [[K01E12Y23]3 k4ey5] and has a duration of [T1M213] seconds with a [te0mp1o2] that's not too fast or too slow. [I1N2S3T4R5U6M7E8N9T0S1] are included in the music, and the [ti0me1 s2ig3na4tu5re6] featured in this song is not conventional, using [T1I2M3E4_5S6I7G8N9A0T1U2R3E4]. Falling squarely within the [G1E2N3R4E5] genre, the song is not rooted in [A1R2T3I4S5T6]'s musical traditions.</t>
  </si>
  <si>
    <t>The song has a steady and moderate rhythm. This means that the [te0mp1o2] of the song remains relatively constant throughout. The steady rhythm can provide a sense of stability and consistency to the music, making it easier for listeners to tap their feet or nod their heads along to the beat. At the same time, the moderate [te0mp1o2] allows for a comfortable pace that is not too fast or too slow, making the song accessible and enjoyable for a wide range of listeners. Overall, the steady and moderate rhythm of the song contributes to its appeal and can make it a popular choice among music fans.</t>
  </si>
  <si>
    <t>With a pitch range spanning [R1A2N3G4E5] [oc0ta1ve2s3], this music offers a diverse and dynamic listening experience. The use of [[K01E12Y23]3 k4ey5] creates a distinct atmosphere, while the track's length is [T1M213] seconds with a moderate beat. The music is brought to life through the use of [I1N2S3T4R5U6M7E8N9T0S1] and has a brisk [te0mp1o2] with a [T1I2M3E4_5S6I7G8N9A0T1U2R3E4] meter. This song does not fit into the conventions of [G1E2N3R4E5] style and is divided into [[N01U12M23_34B45A56R67S78]8 b9ar0s1], showcasing its unique and unconventional nature.</t>
  </si>
  <si>
    <t>['P4_1', 'B1_1', 'R3_1', 'TS1_1']</t>
  </si>
  <si>
    <t>This song has a distinctive character, thanks to the pitch range of [R1A2N3G4E5] [oc0ta1ve2s3] that emphasizes its emotional depth. The rhythm of the music is incredibly stimulating, and the [[N01U12M23_34B45A56R67S78]8 b9ar0s1] in total add to the complexity of the piece. Additionally, the meter of the music is [T1I2M3E4_5S6I7G8N9A0T1U2R3E4], which further contributes to the unique sound and feel of the composition. Overall, these musical elements come together to create a dynamic and engaging piece of music.</t>
  </si>
  <si>
    <t>['T1_2', 'EM1_1', 'I1_1']</t>
  </si>
  <si>
    <t>The music that is being played moves at a balanced rate, while radiating a strong sense of emotion. The instruments used to create this music contribute to its sound and overall effect.</t>
  </si>
  <si>
    <t>In this song, the limited pitch range of [R1A2N3G4E5] [oc0ta1ve2s3] in the music allows for a greater emphasis on the nuances of tone and phrasing. The song consists of [[N01U12M23_34B45A56R67S78]8 b9ar0s1], and it has a runtime of [T1M213] seconds.</t>
  </si>
  <si>
    <t>This song has a very calming and soothing beat and its running time is [T1M213] seconds.</t>
  </si>
  <si>
    <t>This music offers a diverse and dynamic listening experience with a pitch range spanning [R1A2N3G4E5] [oc0ta1ve2s3]. The rhythm in this song is truly electrifying, adding an extra layer of excitement to the already engaging sound. Together, the wide range of pitches and the dynamic rhythm create a unique and captivating musical experience for the listener.</t>
  </si>
  <si>
    <t>The musical piece is a shining example of the [G1E2N3R4E5] style, showcasing a pitch range within [R1A2N3G4E5] [oc0ta1ve2s3]. It conveys a unique and resonant sound with its use of [[K01E12Y23]3 k4ey5]. The duration of the song is [T1M213] seconds, featuring a gentle and easy rhythm. The musical performance employs [I1N2S3T4R5U6M7E8N9T0S1], and is based on a [[T01I12M23E34_45S56I67G78N89A90T01U12R23E34]4 t5im6e 7si8gn9at0ur1e2] with a quick beat. Overall, this song offers a captivating listening experience with its combination of range, [ke0y1], duration, rhythm, instruments, [ti0me1 s2ig3na4tu5re6], and genre.</t>
  </si>
  <si>
    <t>['P4_1', 'K1_1', 'TM1_1', 'R3_0', 'I1_1', 'T1_1', 'B1_1']</t>
  </si>
  <si>
    <t>The musical piece is a slow-paced track that progresses through [[N01U12M23_34B45A56R67S78]8 b9ar0s1], showcasing a pitch range within [R1A2N3G4E5] [oc0ta1ve2s3]. It is played in the [[K01E12Y23]3 k4ey5], providing a powerful and memorable sound, with the rhythm being very easy-going. The music should include [I1N2S3T4R5U6M7E8N9T0S1] and runs for [T1M213] seconds, allowing listeners to immerse themselves in the melody and appreciate the full range of the instruments used. Overall, this song offers a relaxing and enjoyable listening experience that music lovers of all kinds can appreciate.</t>
  </si>
  <si>
    <t>The pitch range of [R1A2N3G4E5] [oc0ta1ve2s3] adds a distinctive character to the music, emphasizing its emotional depth, while the use of [[K01E12Y23]3 k4ey5] conveys a unique and resonant sound. Clocking in at [T1M213] seconds long, this track maintains a consistent and moderate beat. It also stands out for its intentional omission of [I1N2S3T4R5U6M7E8N9T0S1] in its arrangement, and its non-typical [[T01I12M23E34_45S56I67G78N89A90T01U12R23E34]4 t5im6e 7si8gn9at0ur1e2]. Played at a rapid pace, this music projects [E1M2O3T4I5O6N7].</t>
  </si>
  <si>
    <t>The [te0mp1o2] in this song is very soothing and peaceful, and it is played in a meter of [T1I2M3E4_5S6I7G8N9A0T1U2R3E4]. The consistent beat and pace of the [T1I2M3E4_5S6I7G8N9A0T1U2R3E4] meter contribute to the calming effect of the music, creating a tranquil and relaxing atmosphere for the listener. Overall, the combination of the [te0mp1o2] and meter in this song creates a beautiful and harmonious musical experience.</t>
  </si>
  <si>
    <t>['P4_1', 'K1_1', 'TM1_1', 'R3_0', 'I1_1', 'TS1_o', 'T1_2', 'S4_1']</t>
  </si>
  <si>
    <t>The musical piece showcases a pitch range within [R1A2N3G4E5] [oc0ta1ve2s3], and its choice of [[K01E12Y23]3 k4ey5] results in a captivating and memorable experience. With a duration of [T1M213] seconds, the track carries a soothing and peaceful [te0mp1o2]. The inclusion of [I1N2S3T4R5U6M7E8N9T0S1] adds depth to the music, while the unconventional [[T01I12M23E34_45S56I67G78N89A90T01U12R23E34]4 t5im6e 7si8gn9at0ur1e2] enhances its uniqueness. Moving at a moderate speed, the song embraces the traditions of the [G1E2N3R4E5] style, creating a truly immersive musical journey.</t>
  </si>
  <si>
    <t>The duration of the song is [T1M213] seconds and its [ti0me1 s2ig3na4tu5re6] is [T1I2M3E4_5S6I7G8N9A0T1U2R3E4]. These two pieces of information are important aspects of the music that contribute to its overall structure and feel. The duration, measured in seconds, gives an indication of how long the song will last, while the [ti0me1 s2ig3na4tu5re6] tells us how many beats are in each measure and what type of note gets the beat. Together, these elements help to create the rhythm and pacing of the music, making it an essential part of any musical composition.</t>
  </si>
  <si>
    <t xml:space="preserve">
The [ti0me1 s2ig3na4tu5re6] is a musical notation that indicates the number of beats in each measure and the value of each beat. One common [ti0me1 s2ig3na4tu5re6] is 4/4, also known as "common time." However, there are many other [ti0me1 s2ig3na4tu5re6]s used in music, such as 3/4, 6/8, and 5/4. One example of a less common [ti0me1 s2ig3na4tu5re6] is [T1I2M3E4_5S6I7G8N9A0T1U2R3E4], which is used in certain types of music to create a unique rhythmic feel.</t>
  </si>
  <si>
    <t>The specific pitch range of [R1A2N3G4E5] [oc0ta1ve2s3] utilized in a musical piece can contribute to a cohesive and unified sound. Along with this, the use of [[K01E12Y23]3 k4ey5] can add a unique and resonant quality to the music. When combined, these musical elements can work together to create a distinct and memorable musical experience for the listener.</t>
  </si>
  <si>
    <t>The song's instrumentation does not include [I1N2S3T4R5U6M7E8N9T0S1], but it does feature a music composition with a limited pitch range of [R1A2N3G4E5] [oc0ta1ve2s3]. This limitation allows for a greater emphasis on the nuances of tone and phrasing in the music. Additionally, the song has a running time of [T1M213] seconds.</t>
  </si>
  <si>
    <t>['I4_1', 'B1_1', 'R3_1', 'I1_1']</t>
  </si>
  <si>
    <t>The melody in this track is created using [I1N2S3T4R5U6M7E8N9T0], which is the main instrument used throughout the [[N01U12M23_34B45A56R67S78]8 b9ar0s1] of the music. The song has a highly intense rhythm that is given its distinctive sound through the use of multiple [I1N2S3T4R5U6M7E8N9T0S1]. Overall, the combination of [I1N2S3T4R5U6M7E8N9T0] and other instruments used in this song helps to create a powerful and memorable musical experience for the listener.</t>
  </si>
  <si>
    <t>['P4_1', 'K1_1', 'R3_0', 'TS1_1', 'S4_1', 'B1_1']</t>
  </si>
  <si>
    <t>This music's pitch range of [R1A2N3G4E5] [oc0ta1ve2s3] offers a unique and memorable listening experience. Composed in the [[K01E12Y23]3 k4ey5], the song has a very mellow rhythm and features a [T1I2M3E4_5S6I7G8N9A0T1U2R3E4] meter. Unmistakably [G1E2N3R4E5] in style, this song has a duration of [[N01U12M23_34B45A56R67S78]8 b9ar0s1].</t>
  </si>
  <si>
    <t>['P4_1', 'K1_1', 'TM1_1', 'R3_0', 'I1_0', 'S4_1', 'S2_1', 'B1_1']</t>
  </si>
  <si>
    <t>With a pitch range spanning [R1A2N3G4E5] [oc0ta1ve2s3], this music offers a diverse and dynamic listening experience, while [[K01E12Y23]3 k4ey5] adds a unique flavor to the composition. Running for [T1M213] seconds, the track captivates listeners with its relaxing and tranquil rhythm. Notably absent are [I1N2S3T4R5U6M7E8N9T0S1], allowing the [G1E2N3R4E5] sound to shine through. In the vein of [A1R2T3I4S5T6], this song is characterized by its distinctive style. Throughout the composition, approximately [[N01U12M23_34B45A56R67S78]8 b9ar0s1] can be counted.</t>
  </si>
  <si>
    <t>It fails to capture the characteristic features that define [G1E2N3R4E5]. The instrumentation, rhythm, melody, and harmony all fall short of what is expected in [G1E2N3R4E5] music. The overall sound is unauthentic and lacks the unique qualities that make [G1E2N3R4E5] music so distinct. Overall, this piece does not accurately represent the essence of [G1E2N3R4E5].</t>
  </si>
  <si>
    <t>['P4_1', 'K1_1', 'TS1_1', 'I1_0', 'T1_2', 'B1_1']</t>
  </si>
  <si>
    <t>With a pitch range spanning [R1A2N3G4E5] [oc0ta1ve2s3], this music offers a diverse and dynamic listening experience, while the [[K01E12Y23]3 k4ey5] adds a unique flavor. The meter of the music is [T1I2M3E4_5S6I7G8N9A0T1U2R3E4], and this song deliberately omits the incorporation of [I1N2S3T4R5U6M7E8N9T0S1]. Played at a medium [te0mp1o2], the length of the song is determined by [[N01U12M23_34B45A56R67S78]8 b9ar0s1].</t>
  </si>
  <si>
    <t>['TM1_1', 'R3_1', 'TS1_o', 'EM1_1', 'B1_1']</t>
  </si>
  <si>
    <t>The length of the track is [T1M213] seconds and it features a very fast and lively rhythm, along with an unusual [ti0me1 s2ig3na4tu5re6 o7f 8[T91I02M13E24_35S46I57G68N79A80T91U02R13E24]3]. The music is imbued with [E1M2O3T4I5O6N7] and the song's composition includes [[N01U12M23_34B45A56R67S78]8 b9ar0s1]. Overall, this song is a unique blend of energetic beats, unconventional [ti0me1 s2ig3na4tu5re6]s, and emotional depth, making it a memorable and captivating musical experience.</t>
  </si>
  <si>
    <t>['S2_1', 'R3_2']</t>
  </si>
  <si>
    <t>This song has a smooth and steady rhythm that is similar to [A1R2T3I4S5T6]'s style of music.</t>
  </si>
  <si>
    <t>['P4_1', 'K1_1', 'TM1_1', 'R3_2', 'I1_1', 'TS1_1', 'T1_1', 'S4_0', 'B1_1']</t>
  </si>
  <si>
    <t>This music offers a diverse and dynamic listening experience with a pitch range spanning [R1A2N3G4E5] [oc0ta1ve2s3]. The [[K01E12Y23]3 k4ey5] adds a unique flavor, and the song's playtime is [T1M213] seconds with a moderate and easy-to-follow beat. The sound of the music is produced through [I1N2S3T4R5U6M7E8N9T0S1], and the [ti0me1 s2ig3na4tu5re6] is [T1I2M3E4_5S6I7G8N9A0T1U2R3E4]. Although the music is sluggish, it does not embody the typical features of [G1E2N3R4E5] style. The song's length is determined by [[N01U12M23_34B45A56R67S78]8 b9ar0s1].</t>
  </si>
  <si>
    <t>The musical piece is a true representation of the classic [G1E2N3R4E5] style, showcasing a pitch range within [R1A2N3G4E5] [oc0ta1ve2s3]. The [[K01E12Y23]3 k4ey5] adds a unique flavor to the music, while the song's duration of [T1M213] seconds allows for a full exploration of its meditative beat. The performance utilizes [I1N2S3T4R5U6M7E8N9T0S1], and the music follows a [T1I2M3E4_5S6I7G8N9A0T1U2R3E4] meter, with a gentle [te0mp1o2] that encourages a deep sense of relaxation and contemplation. Overall, this musical piece is a beautiful and expressive example of its genre, offering listeners a chance to immerse themselves in its soothing and introspective sounds.</t>
  </si>
  <si>
    <t>['P4_1', 'K1_1', 'R3_2', 'TS1_1', 'T1_1']</t>
  </si>
  <si>
    <t>This music's pitch range of [R1A2N3G4E5] [oc0ta1ve2s3] offers a unique and memorable listening experience, enhanced by its use of [[K01E12Y23]3 k4ey5] to create a distinct atmosphere. With a moderate [te0mp1o2] and being in [T1I2M3E4_5S6I7G8N9A0T1U2R3E4], the song is performed slowly, adding to its overall charm.</t>
  </si>
  <si>
    <t>The pitch range of [R1A2N3G4E5] [oc0ta1ve2s3] adds a distinctive character to the music, emphasizing its emotional depth, while its use of [[K01E12Y23]3 k4ey5] conveys a unique and resonant sound. The duration of the track is [T1M213] seconds, and the [te0mp1o2] in this song is very soothing and peaceful. The music is given its sound through [I1N2S3T4R5U6M7E8N9T0S1], and the meter of the music is [T1I2M3E4_5S6I7G8N9A0T1U2R3E4]. This song is characterized by its rapid [te0mp1o2] and [G1E2N3R4E5] sound.</t>
  </si>
  <si>
    <t>The compact pitch range of [R1A2N3G4E5] [oc0ta1ve2s3] results in a focused and impactful musical performance composed in the [[K01E12Y23]3 k4ey5], evoking a [E1M2O3T4I5O6N7] feeling. The song spans [T1M213] seconds in duration.</t>
  </si>
  <si>
    <t>This music offers a unique and memorable listening experience with its pitch range of [R1A2N3G4E5] [oc0ta1ve2s3]. Its use of [[K01E12Y23]3 k4ey5] creates a rich and dynamic sonic palette, while running for [T1M213] seconds. With a smooth and steady rhythm, this song has a relaxed [te0mp1o2] and has opted not to incorporate [I1N2S3T4R5U6M7E8N9T0S1]. The [ti0me1 s2ig3na4tu5re6] of the music is [T1I2M3E4_5S6I7G8N9A0T1U2R3E4], allowing it to express [E1M2O3T4I5O6N7].</t>
  </si>
  <si>
    <t>The music in question features a limited pitch range of [R1A2N3G4E5] [oc0ta1ve2s3], which allows for a greater emphasis on the nuances of tone and phrasing. Additionally, the use of [[K01E12Y23]3 k4ey5] creates a rich and dynamic sonic palette. The song's moderate beat is easy to follow, and despite its deliberate exclusion of [I1N2S3T4R5U6M7E8N9T0S1], the music is [E1M2O3T4I5O6N7] in nature. The song's fast-paced beat and irregular [ti0me1 s2ig3na4tu5re6 o7f 8[T91I02M13E24_35S46I57G68N79A80T91U02R13E24]3] contribute to its unique character. At [T1M213] seconds in length, the song offers a compact yet immersive listening experience.</t>
  </si>
  <si>
    <t>['P4_1', 'K1_1', 'TM1_1', 'R3_1', 'I1_1', 'TS1_1', 'T1_0', 'S4_1']</t>
  </si>
  <si>
    <t>The use of a specific pitch range of [R1A2N3G4E5] [oc0ta1ve2s3] creates a cohesive and unified sound throughout the musical piece, while the [[K01E12Y23]3 k4ey5] adds a distinct atmosphere. With a runtime of [T1M213] seconds, the song maintains a lively and upbeat [te0mp1o2]. The sound of the music is primarily generated by [I1N2S3T4R5U6M7E8N9T0S1], and it follows a [ti0me1 s2ig3na4tu5re6 o7f 8[T91I02M13E24_35S46I57G68N79A80T91U02R13E24]3]. Played at a rapid pace, this music squarely falls within the [G1E2N3R4E5] genre.</t>
  </si>
  <si>
    <t>The [R1A2N3G4E5]-[oc0ta1ve2] pitch range of this [G1E2N3R4E5] music creates a focused and impactful musical performance, while the use of [[K01E12Y23]3 k4ey5] adds a special emotional quality. With a running time of [T1M213] seconds, the song features a smooth and steady rhythm and a quick [te0mp1o2]. Despite the absence of [I1N2S3T4R5U6M7E8N9T0S1] in the instrumentation, the music exemplifies the [G1E2N3R4E5] sound. Notably, the song's [ti0me1 s2ig3na4tu5re6] is not standard, but the overall composition delivers a cohesive and captivating musical experience.</t>
  </si>
  <si>
    <t>The rhythm in this song is very comforting, and the music moves at a balanced rate. The meter of the music is [T1I2M3E4_5S6I7G8N9A0T1U2R3E4], which is enriched by [I1N2S3T4R5U6M7E8N9T0S1]. Additionally, the [ke0y1] adds a unique flavor to this music, making it even more distinctive and memorable. Overall, the combination of these elements creates a pleasing and enjoyable listening experience that is sure to captivate anyone who appreciates great music.</t>
  </si>
  <si>
    <t>['S4_0', 'R3_2', 'I1_0']</t>
  </si>
  <si>
    <t>This song, while featuring a comfortably moderate rhythm, is not a quintessential example of [G1E2N3R4E5] style and is devoid of [I1N2S3T4R5U6M7E8N9T0S1].</t>
  </si>
  <si>
    <t>The song has a highly intense rhythm and its running time is [T1M213] seconds, with the use of [I1N2S3T4R5U6M7E8N9T0S1] being vital to the music.</t>
  </si>
  <si>
    <t>With a pitch range spanning [R1A2N3G4E5] [oc0ta1ve2s3], this music offers a diverse and dynamic listening experience. The [[K01E12Y23]3 k4ey5] in this song provides a powerful and memorable sound, while the rhythm is very gentle and relaxing. [I1N2S3T4R5U6M7E8N9T0S1] should be included in the music, which has a [ti0me1 s2ig3na4tu5re6 o7f 8[T91I02M13E24_35S46I57G68N79A80T91U02R13E24]3] and is played at a slow [te0mp1o2]. With a duration of [T1M213] seconds, this music evokes [E1M2O3T4I5O6N7] in nature.</t>
  </si>
  <si>
    <t>['P4_1', 'S4_0', 'I1_1']</t>
  </si>
  <si>
    <t>The musical performance employs [I1N2S3T4R5U6M7E8N9T0S1] and offers a unique and memorable listening experience with its pitch range of [R1A2N3G4E5] [oc0ta1ve2s3]. This music breaks away from the traditions of [G1E2N3R4E5] style, creating a distinct sound that sets it apart. Whether it's the unconventional use of instruments or the innovative approach to composition, this music is sure to captivate listeners who are seeking something fresh and original.</t>
  </si>
  <si>
    <t>['P4_1', 'K1_1', 'TS1_o', 'I4_0', 'T1_2', 'B1_1']</t>
  </si>
  <si>
    <t>The music is composed in the [[K01E12Y23]3 k4ey5] and has a limited pitch range of [R1A2N3G4E5] [oc0ta1ve2s3], which allows for a greater emphasis on the nuances of tone and phrasing. This song features an unconventional [ti0me1 s2ig3na4tu5re6 o7f 8[T91I02M13E24_35S46I57G68N79A80T91U02R13E24]3], and the melody is not created using [I1N2S3T4R5U6M7E8N9T0]. The [te0mp1o2] of the song is moderate, and listeners can hear [[N01U12M23_34B45A56R67S78]8 b9ar0s1] throughout the track. Together, these elements create a unique musical experience that showcases the creativity and artistry of the composer.</t>
  </si>
  <si>
    <t>The musical performance of this song is both focused and impactful due to its compact pitch range of [R1A2N3G4E5] [oc0ta1ve2s3]. It is composed in the [[K01E12Y23]3 k4ey5] and has a smooth and steady rhythm, despite its fast [te0mp1o2]. The arrangement omits the use of [I1N2S3T4R5U6M7E8N9T0S1], and the [ti0me1 s2ig3na4tu5re6] is not regular, contributing to the unconventional nature of this piece. Despite its deviation from typical [G1E2N3R4E5] style conventions, the song's length of [T1M213] seconds ensures a dynamic and engaging listening experience.</t>
  </si>
  <si>
    <t>The music being played at a relaxed pace is brought to life through the use of [I1N2S3T4R5U6M7E8N9T0S1]. The music's use of [[K01E12Y23]3 k4ey5] creates a rich and dynamic sonic palette, adding depth to the overall sound. Together, these elements contribute to a unique listening experience that is both soothing and captivating.</t>
  </si>
  <si>
    <t>['K1_1', 'T1_1', 'TM1_1', 'S4_0']</t>
  </si>
  <si>
    <t>This slow-paced song conveys a unique and resonant sound with its use of the [[K01E12Y23]3 k4ey5], and has a runtime of [T1M213] seconds. This music also breaks away from the traditions of the [G1E2N3R4E5] style, offering a fresh and distinct experience for the listener.</t>
  </si>
  <si>
    <t>This song has a comfortably moderate rhythm and lasts for [T1M213] seconds.</t>
  </si>
  <si>
    <t>['P4_1', 'K1_1', 'B1_1', 'I1_1']</t>
  </si>
  <si>
    <t>The musical piece is composed in the [[K01E12Y23]3 k4ey5] and progresses over [[N01U12M23_34B45A56R67S78]8 b9ar0s1], while employing [I1N2S3T4R5U6M7E8N9T0S1] in its performance. A specific pitch range of [R1A2N3G4E5] [oc0ta1ve2s3] is utilized, resulting in a cohesive and unified sound throughout the entirety of the song.</t>
  </si>
  <si>
    <t>This song has a meter of [T1I2M3E4_5S6I7G8N9A0T1U2R3E4] and runs for [T1M213] seconds. [I1N2S3T4R5U6M7E8N9T0S1] are not included in its instrumentation.</t>
  </si>
  <si>
    <t>The music being discussed offers a unique and memorable listening experience with its pitch range spanning [R1A2N3G4E5] [oc0ta1ve2s3]. In addition to that, it is played in the [ke0y1] of [K1E2Y3], which gives it a special emotional quality. The track has a length of [T1M213] seconds and a [te0mp1o2] that falls within the middle range. It is enriched by the presence of [I1N2S3T4R5U6M7E8N9T0S1]. The music follows a [T1I2M3E4_5S6I7G8N9A0T1U2R3E4] meter and has a moderate [te0mp1o2]. It is also worth noting that the song's sound is not heavily influenced by the conventions of any particular genre.</t>
  </si>
  <si>
    <t>The pitch range of [R1A2N3G4E5] [oc0ta1ve2s3] adds a distinctive character to the music, emphasizing its emotional depth, while the [[K01E12Y23]3 k4ey5] gives this music a special emotional quality. With a running time of [T1M213] seconds, the song showcases a gentle and relaxing rhythm, void of [I1N2S3T4R5U6M7E8N9T0S1]. Following a [T1I2M3E4_5S6I7G8N9A0T1U2R3E4] meter, it maintains a gentle beat, ultimately resulting in a composition that defies easy recognition as a [G1E2N3R4E5] style.</t>
  </si>
  <si>
    <t>['P4_1', 'TM1_1', 'R3_1', 'TS1_1', 'T1_2', 'EM1_1', 'B1_1']</t>
  </si>
  <si>
    <t>The musical piece showcases a pitch range within [R1A2N3G4E5] [oc0ta1ve2s3] and has a length of [T1M213] seconds. The rhythm in this song is truly electrifying, and it follows the [ti0me1 s2ig3na4tu5re6 o7f 8[T91I02M13E24_35S46I57G68N79A80T91U02R13E24]3]. With a moderate [te0mp1o2], the music evokes a [E1M2O3T4I5O6N7] feeling, and listeners can appreciate [[N01U12M23_34B45A56R67S78]8 b9ar0s1] in this captivating composition.</t>
  </si>
  <si>
    <t>This music offers a unique and memorable listening experience with its pitch range of [R1A2N3G4E5] [oc0ta1ve2s3]. The use of [[K01E12Y23]3 k4ey5] creates a distinct atmosphere, while the [T1M213]-second-long duration adds to its charm. Accompanied by a mellow rhythm, the music follows a [T1I2M3E4_5S6I7G8N9A0T1U2R3E4] meter, and its high-[te0mp1o2] nature evokes [E1M2O3T4I5O6N7].</t>
  </si>
  <si>
    <t>This song's choice of [[K01E12Y23]3 k4ey5] results in a captivating and memorable experience, spanning approximately [[N01U12M23_34B45A56R67S78]8 b9ar0s1] and lasting [T1M213] seconds. The combination of the chosen [ke0y1] and the song's length creates a unique listening experience that is both memorable and engaging. The [ke0y1] choice may have an impact on the overall mood of the song, while the length of the song can affect the listener's attention and emotional response. Overall, these factors contribute to the overall effectiveness of the song and its ability to leave a lasting impression on the listener.</t>
  </si>
  <si>
    <t>The musical piece showcases a pitch range within [R1A2N3G4E5] [oc0ta1ve2s3] and utilizes the [[K01E12Y23]3 k4ey5], creating a rich and dynamic sonic palette. With a duration of [T1M213] seconds, the song's rhythm is pronounced, emphasizing the importance of [I1N2S3T4R5U6M7E8N9T0S1] in its composition. It follows a [T1I2M3E4_5S6I7G8N9A0T1U2R3E4] meter, while maintaining a slow-paced beat that evokes a [E1M2O3T4I5O6N7] feeling.</t>
  </si>
  <si>
    <t>['P4_1', 'K1_1', 'TM1_1', 'R3_0', 'I1_1', 'TS1_o', 'S4_0', 'S2_0', 'B1_1']</t>
  </si>
  <si>
    <t>With a pitch range spanning [R1A2N3G4E5] [oc0ta1ve2s3], this music offers a diverse and dynamic listening experience. Its use of [[K01E12Y23]3 k4ey5] creates a rich and dynamic sonic palette, while being [T1M213] seconds in length and featuring a very mellow rhythm. The vital use of [I1N2S3T4R5U6M7E8N9T0S1] contributes to its overall sound. Additionally, the song's [ti0me1 s2ig3na4tu5re6] deviates from the norm, with [T1I2M3E4_5S6I7G8N9A0T1U2R3E4], and it does not conform to the usual musical conventions of [G1E2N3R4E5] style. Moreover, it departs from the typical patterns associated with [A1R2T3I4S5T6]'s music. Throughout the song, there are [[N01U12M23_34B45A56R67S78]8 b9ar0s1] that further enhance its uniqueness.</t>
  </si>
  <si>
    <t>['P4_1', 'K1_1', 'TM1_1', 'R3_2', 'I1_1', 'R1_1', 'EM1_1', 'B1_1']</t>
  </si>
  <si>
    <t>This music's pitch range is within [R1A2N3G4E5] [oc0ta1ve2s3], and its use of [[K01E12Y23]3 k4ey5] creates a rich and dynamic sonic palette. The track lasts for [T1M213] seconds and has a moderate [te0mp1o2]. Enriched by [I1N2S3T4R5U6M7E8N9T0S1], the music radiates [E1M2O3T4I5O6N7] that makes it impossible not to dance when you hear it. Throughout the song, there are [[N01U12M23_34B45A56R67S78]8 b9ar0s1].</t>
  </si>
  <si>
    <t>['TM1_1', 'R3_2', 'TS1_1', 'I1_1', 'B1_1']</t>
  </si>
  <si>
    <t>The track lasts for [T1M213] seconds and has a [te0mp1o2] that is just right. It utilizes the [[T01I12M23E34_45S56I67G78N89A90T01U12R23E34]4 t5im6e 7si8gn9at0ur1e2] and is brought to life with the help of [I1N2S3T4R5U6M7E8N9T0S1]. With a total of [[N01U12M23_34B45A56R67S78]8 b9ar0s1], this song creates a harmonious and captivating musical experience.</t>
  </si>
  <si>
    <t>['P4_1', 'K1_1', 'TM1_1', 'R3_0', 'I1_0', 'TS1_o', 'T1_0', 'S4_0']</t>
  </si>
  <si>
    <t>The musical piece utilizes a specific pitch range of [R1A2N3G4E5] [oc0ta1ve2s3] to create a cohesive and unified sound, while the [[K01E12Y23]3 k4ey5] contributes to a special emotional quality. The track's [T1M213]-second duration features a calming and soothing beat, with notable absence of [I1N2S3T4R5U6M7E8N9T0S1]. Its [ti0me1 s2ig3na4tu5re6], [T1I2M3E4_5S6I7G8N9A0T1U2R3E4], deviates from the norm and the music is played quickly. This song defies the traditions of the [G1E2N3R4E5] style, showcasing a unique and innovative approach.</t>
  </si>
  <si>
    <t>The music in this track offers a unique and memorable listening experience with a pitch range of [R1A2N3G4E5] [oc0ta1ve2s3]. The use of the [[K01E12Y23]3 k4ey5] provides a powerful and memorable sound that is accompanied by a forceful beat. Despite the absence of [I1N2S3T4R5U6M7E8N9T0S1], this song still manages to make an impact with its slow-paced [te0mp1o2] and [[T01I12M23E34_45S56I67G78N89A90T01U12R23E34]4 t5im6e 7si8gn9at0ur1e2]. It stands out from the typical [G1E2N3R4E5] sound, making it a must-listen for anyone looking for something different and refreshing. Additionally, the track runs for [T1M213] seconds, providing listeners with ample time to fully immerse themselves in the experience.</t>
  </si>
  <si>
    <t>['P4_1', 'K1_1', 'R3_2', 'TS1_o', 'I1_1', 'T1_2', 'EM1_1']</t>
  </si>
  <si>
    <t>The compact pitch range of [R1A2N3G4E5] [oc0ta1ve2s3] results in a focused and impactful musical performance, while the [[K01E12Y23]3 k4ey5] adds a unique flavor to this music. The rhythm of this song is not too fast or too slow, and its [ti0me1 s2ig3na4tu5re6] is out of the ordinary, [T1I2M3E4_5S6I7G8N9A0T1U2R3E4]. [I1N2S3T4R5U6M7E8N9T0S1] play an important role in the music, contributing to its overall sound. The music is played at a balanced pace and is filled with [E1M2O3T4I5O6N7].</t>
  </si>
  <si>
    <t>['T1_1', 'TM1_1', 'R3_1']</t>
  </si>
  <si>
    <t>This is a TM1-second-long song with a slow rhythm but a very powerful and driving beat.</t>
  </si>
  <si>
    <t>I woke up early this morning feeling well-rested. The sun was just starting to rise, and the sky was painted with hues of pink and orange. I decided to go for a walk to enjoy the beautiful morning before starting my day. The fresh air and peaceful surroundings were rejuvenating, and I felt grateful for the opportunity to experience such a serene moment. As I walked, I listened to the sound of birds chirping and watched as the world woke up around me. It was a perfect start to my day.</t>
  </si>
  <si>
    <t>['S4_0', 'R3_1', 'I1_0']</t>
  </si>
  <si>
    <t>This song breaks away from the traditional sound of [G1E2N3R4E5], as its composition doesn't involve the use of [I1N2S3T4R5U6M7E8N9T0S1]. Despite this deviation, the rhythm of the song remains lively and engaging.</t>
  </si>
  <si>
    <t>The music in this song is defined by several unique features. Firstly, the pitch range spans [R1A2N3G4E5] [oc0ta1ve2s3], contributing to a distinctive character that emphasizes the emotional depth of the piece. Additionally, the use of the [[K01E12Y23]3 k4ey5] creates a rich and dynamic sonic palette. Despite its unconventional elements, this song is fairly lengthy, playing for [T1M213] seconds. The rhythm is also noteworthy, as it is very comforting and adds to the overall atmosphere of the piece. Interestingly, [I1N2S3T4R5U6M7E8N9T0S1] are not included in the instrumentation. The song's [ti0me1 s2ig3na4tu5re6], [T1I2M3E4_5S6I7G8N9A0T1U2R3E4], is also unique and contributes to the song's overall structure. The beat is slow-paced and does not fit into the conventions of [G1E2N3R4E5] style, making it a truly distinctive piece of music.</t>
  </si>
  <si>
    <t>To create a soothing atmosphere, it is recommended to include instruments in music with a relaxed [te0mp1o2]. These instruments can help enhance the overall mood and create a sense of tranquility for the listener. So, whether it's a gentle piano melody or a soft acoustic guitar, incorporating instruments into relaxed music can help create a peaceful and calming ambiance.</t>
  </si>
  <si>
    <t>This song has a limited pitch range of [R1A2N3G4E5] [oc0ta1ve2s3], which allows for a greater emphasis on the nuances of tone and phrasing. The use of the [[K01E12Y23]3 k4ey5] provides a powerful and memorable sound. However, this song's [ti0me1 s2ig3na4tu5re6] is not standard, featuring [T1I2M3E4_5S6I7G8N9A0T1U2R3E4]. Despite this unconventional approach, the limited pitch range and powerful [ke0y1] give the song a unique and distinct character that sets it apart from other music.</t>
  </si>
  <si>
    <t>['P4_1', 'TM1_1', 'R3_0', 'I1_1', 'TS1_1', 'S4_1', 'S2_1', 'B1_1']</t>
  </si>
  <si>
    <t>The [G1E2N3R4E5] song, following in [A1R2T3I4S5T6]'s footsteps, is characterized by a distinctive emotional depth emphasized by its pitch range of [R1A2N3G4E5] [oc0ta1ve2s3]. The music, based on a [[T01I12M23E34_45S56I67G78N89A90T01U12R23E34]4 t5im6e 7si8gn9at0ur1e2], features [I1N2S3T4R5U6M7E8N9T0S1] and comprises [[N01U12M23_34B45A56R67S78]8 b9ar0s1]. The rhythm of the song is very calming, playing for [T1M213] seconds. Overall, this composition showcases a unique sound that sets it apart within its genre.</t>
  </si>
  <si>
    <t>The musical piece is composed in the [[K01E12Y23]3 k4ey5] and showcases a pitch range within [R1A2N3G4E5] [oc0ta1ve2s3]. It has a very peaceful beat and plays for [T1M213] seconds, featuring a slow rhythm and a [ti0me1 s2ig3na4tu5re6 o7f 8[T91I02M13E24_35S46I57G68N79A80T91U02R13E24]3]. The use of [I1N2S3T4R5U6M7E8N9T0S1] is vital to the music, which is firmly rooted in the traditions of [G1E2N3R4E5] music. Overall, the song combines its instrumental elements to create a serene and calming atmosphere that is characteristic of its style.</t>
  </si>
  <si>
    <t>The music evokes a strong sense of [E1M2O3T4I5O6N7], and this is further enhanced by the skillful use of [I1N2S3T4R5U6M7E8N9T0S1] in the composition. The instruments blend together seamlessly to create a harmonious and powerful sound that intensifies the emotional impact of the music. The skillful manipulation of the instruments contributes to the overall mood and atmosphere of the piece, adding depth and complexity to the musical experience. Together, the emotions and instruments create a rich and captivating musical performance that is sure to leave a lasting impression on its listeners.</t>
  </si>
  <si>
    <t>The music contains a total of [[N01U12M23_34B45A56R67S78]8 b9ar0s1] and should include [I1N2S3T4R5U6M7E8N9T0S1]. It's important to ensure that all the specified instruments are incorporated in the music to create a harmonious blend of sound. With the right combination of instruments and proper timing of the bars, the music can have a powerful and moving effect on the listener. Whether it's for a live performance or a recording, attention to detail is [ke0y1] in producing a captivating musical piece that resonates with the audience.</t>
  </si>
  <si>
    <t>The track is [T1M213] seconds in length and features a meter of [T1I2M3E4_5S6I7G8N9A0T1U2R3E4]. The music's [te0mp1o2] and rhythmic structure are dictated by its [ti0me1 s2ig3na4tu5re6], which indicates the number of beats per measure and the type of note that receives one beat. With this information, listeners can anticipate the underlying pulse of the music and follow along with the song's progression. The track's length also plays a crucial role in shaping the overall musical experience, determining the song's duration and allowing for the development of different musical themes and motifs.</t>
  </si>
  <si>
    <t>The song that lasts [T1M213] seconds is played at a gentle pace and uses the [[K01E12Y23]3 k4ey5] to create a distinct atmosphere. Interestingly, the song has opted not to incorporate [I1N2S3T4R5U6M7E8N9T0S1], resulting in a unique sound that highlights the simplicity and beauty of the melody. Despite the absence of additional instrumentation, the song's gentle pace and the use of the [[K01E12Y23]3 k4ey5] combine to create a captivating musical experience that is both relaxing and thought-provoking.</t>
  </si>
  <si>
    <t>The compact pitch range of [R1A2N3G4E5] [oc0ta1ve2s3] results in a focused and impactful musical performance, while its use of [[K01E12Y23]3 k4ey5] conveys a unique and resonant sound. With a duration of [T1M213] seconds, the song maintains a moderate and consistent rhythm. Enriched by [I1N2S3T4R5U6M7E8N9T0S1], the music explores an unconventional [ti0me1 s2ig3na4tu5re6], [T1I2M3E4_5S6I7G8N9A0T1U2R3E4], and is characterized by a fast-paced beat, expressing [E1M2O3T4I5O6N7].</t>
  </si>
  <si>
    <t>['P4_1', 'K1_1', 'R3_2', 'TS1_o', 'T1_2', 'S4_1']</t>
  </si>
  <si>
    <t>This music's pitch range of [R1A2N3G4E5] [oc0ta1ve2s3] offers a unique and memorable listening experience, complemented by its use of [[K01E12Y23]3 k4ey5], which conveys a unique and resonant sound. The [te0mp1o2] of this song falls within the middle range, while its non-conformity to a common [ti0me1 s2ig3na4tu5re6] [T1I2M3E4_5S6I7G8N9A0T1U2R3E4] adds an intriguing element. Overall, the music moves at a balanced rate and is unmistakably characterized by its [G1E2N3R4E5] essence.</t>
  </si>
  <si>
    <t>With a pitch range spanning [R1A2N3G4E5] [oc0ta1ve2s3], this music offers a diverse and dynamic listening experience. The [[K01E12Y23]3 k4ey5] adds a unique flavor, while the length of the song is [T1M213] seconds, providing a tranquil and peaceful rhythm. Brought to life through the use of [I1N2S3T4R5U6M7E8N9T0S1], the music showcases a rapid pace and a captivating [[T01I12M23E34_45S56I67G78N89A90T01U12R23E34]4 t5im6e 7si8gn9at0ur1e2]. Overall, the music radiates [E1M2O3T4I5O6N7].</t>
  </si>
  <si>
    <t>The compact pitch range of [R1A2N3G4E5] [oc0ta1ve2s3] results in a focused and impactful musical performance, enhanced by the special emotional quality brought by the [[K01E12Y23]3 k4ey5]. With a running time of [T1M213] seconds, the song showcases a very rapid [te0mp1o2] while relying on the vital use of [I1N2S3T4R5U6M7E8N9T0S1] to convey its essence. The unconventional [[T01I12M23E34_45S56I67G78N89A90T01U12R23E34]4 t5im6e 7si8gn9at0ur1e2] further distinguishes this music, which is played at a relaxed pace and represents the characteristic sound of [G1E2N3R4E5].</t>
  </si>
  <si>
    <t>['P4_1', 'K1_1', 'TM1_1', 'R3_1', 'T1_2']</t>
  </si>
  <si>
    <t>The musical piece is [T1M213]-second-long and showcases a pitch range within [R1A2N3G4E5] [oc0ta1ve2s3]. The use of [[K01E12Y23]3 k4ey5] adds a unique flavor to this music, while the upbeat [te0mp1o2] gives it a lively and energetic feel. Despite the lively [te0mp1o2], this music is played at a moderate speed, allowing the listener to fully appreciate the intricate melodies and harmonies that make up this captivating piece.</t>
  </si>
  <si>
    <t>['TS1_o', 'K1_1', 'R3_2', 'I1_1']</t>
  </si>
  <si>
    <t>The [ti0me1 s2ig3na4tu5re6] featured in this song is not conventional, yet the balanced rhythm it creates, coupled with the captivating and memorable experience resulting from its choice of [ke0y1], make for a unique musical composition. The addition of various instruments further adds to the overall depth and richness of the song.</t>
  </si>
  <si>
    <t>['T1_0', 'K1_1', 'R3_1', 'I1_1']</t>
  </si>
  <si>
    <t>The fast rhythm of the song combined with its choice of [[K01E12Y23]3 k4ey5] results in a captivating and memorable experience. The rhythm is extremely invigorating and the use of [I1N2S3T4R5U6M7E8N9T0S1] is vital to the music's overall impact. Together, these elements create a powerful and energetic sound that draws listeners in and keeps them engaged.</t>
  </si>
  <si>
    <t>There are [[N01U12M23_34B45A56R67S78]8 b9ar0s1] in this song. A bar is a unit of musical time that includes a specific number of beats. In Western music, most songs are divided into measures, and each measure contains a set number of bars. The number of bars in a song can vary depending on the [te0mp1o2], rhythm, and overall structure of the piece. Understanding the number of bars in a song is essential for musicians to play together and stay in time with each other.</t>
  </si>
  <si>
    <t>This song has a unique flavor thanks to its [[K01E12Y23]3 k4ey5], and its pitch range falls within [R1A2N3G4E5] [oc0ta1ve2s3]. The beat is calming and soothing, while the deliberate exclusion of [I1N2S3T4R5U6M7E8N9T0S1] creates a distinctive sound. With a length of [T1M213] seconds and a non-conventional [[T01I12M23E34_45S56I67G78N89A90T01U12R23E34]4 t5im6e 7si8gn9at0ur1e2], the music progresses through [[N01U12M23_34B45A56R67S78]8 b9ar0s1] with a gentle [te0mp1o2]. Overall, the music conveys a sense of [E1M2O3T4I5O6N7].</t>
  </si>
  <si>
    <t>The song's limited pitch range of [R1A2N3G4E5] [oc0ta1ve2s3] not only enables a greater emphasis on the nuances of tone and phrasing, but also works in conjunction with the unusual [ti0me1 s2ig3na4tu5re6] utilized throughout the song. With a duration of [T1M213] seconds, the composition showcases the unique interplay between the limited pitch range and the complex [ti0me1 s2ig3na4tu5re6], resulting in a captivating and memorable musical experience.</t>
  </si>
  <si>
    <t>['K1_1', 'R3_2', 'T1_1', 'S4_0', 'B1_1']</t>
  </si>
  <si>
    <t>The rhythm of this song is neither too fast nor too slow, and the [te0mp1o2] is slow, adding a unique flavor to this music. It does not fall squarely within the conventions of the [G1E2N3R4E5] sound, as the song progresses over [[N01U12M23_34B45A56R67S78]8 b9ar0s1].</t>
  </si>
  <si>
    <t>['I4_0', 'P4_1', 'B1_1', 'TS1_1']</t>
  </si>
  <si>
    <t>The track's melody is not produced using [I1N2S3T4R5U6M7E8N9T0], but the musical piece still manages to showcase a pitch range spanning [R1A2N3G4E5] [oc0ta1ve2s3]. The song is composed of around [[N01U12M23_34B45A56R67S78]8 b9ar0s1] and follows a [T1I2M3E4_5S6I7G8N9A0T1U2R3E4] meter. Despite the absence of [I1N2S3T4R5U6M7E8N9T0], the music in this track manages to deliver an impressive range of pitch and rhythmic complexity, evident through the use of [R1A2N3G4E5] [oc0ta1ve2s3] and [T1I2M3E4_5S6I7G8N9A0T1U2R3E4] meter respectively.</t>
  </si>
  <si>
    <t>['P4_1', 'K1_1', 'I1_1']</t>
  </si>
  <si>
    <t>To create a focused and impactful musical performance, it is recommended to use a compact pitch range of [R1A2N3G4E5] [oc0ta1ve2s3]. Additionally, using the [[K01E12Y23]3 k4ey5] can convey a unique and resonant sound that adds to the overall effect. To fully realize this musical vision, [I1N2S3T4R5U6M7E8N9T0S1] should be included in the arrangement. By incorporating these elements, the music can achieve a powerful and memorable impact on the listener.</t>
  </si>
  <si>
    <t>The [ti0me1 s2ig3na4tu5re6] used in this song is unusual. A [ti0me1 s2ig3na4tu5re6] is a musical notation that indicates the number of beats in each measure and the type of note that receives one beat. In most popular music, the [ti0me1 s2ig3na4tu5re6] is 4/4, meaning there are four beats per measure and a quarter note receives one beat. However, some songs use different [ti0me1 s2ig3na4tu5re6]s to create a unique rhythmic feel. The use of an unusual [ti0me1 s2ig3na4tu5re6] can be an effective way to create tension and surprise in a piece of music, and it is often used in genres such as progressive rock and jazz.</t>
  </si>
  <si>
    <t>The compact pitch range of [R1A2N3G4E5] [oc0ta1ve2s3] results in a focused and impactful musical performance, while its use of [[K01E12Y23]3 k4ey5] conveys a unique and resonant sound. With a duration of [T1M213] seconds, the song showcases a very rapid [te0mp1o2] and does not involve the use of [I1N2S3T4R5U6M7E8N9T0S1]. Featuring a [T1I2M3E4_5S6I7G8N9A0T1U2R3E4] meter, the music moves at a slow rate and radiates [E1M2O3T4I5O6N7]. Spanning approximately [[N01U12M23_34B45A56R67S78]8 b9ar0s1], this composition captivates listeners with its combination of limited pitch range and distinctive [ke0y1], creating a powerful and emotionally evocative musical experience.</t>
  </si>
  <si>
    <t>['EM1_1', 'TS1_o']</t>
  </si>
  <si>
    <t>The music evokes a strong [E1M2O3T4I5O6N7] response in the listener. One distinctive feature of the composition is its choice of an unconventional [[T01I12M23E34_45S56I67G78N89A90T01U12R23E34]4 t5im6e 7si8gn9at0ur1e2], which sets it apart from more typical musical arrangements. Together, these elements create a unique auditory experience that challenges traditional musical conventions and invites the listener to explore new emotional and rhythmic territory.</t>
  </si>
  <si>
    <t>['P4_1', 'K1_1', 'R3_2', 'I1_1']</t>
  </si>
  <si>
    <t>This music offers a diverse and dynamic listening experience with a pitch range spanning [R1A2N3G4E5] [oc0ta1ve2s3]. The use of [[K01E12Y23]3 k4ey5] creates a distinct atmosphere, while the rhythm of the song is not too fast or too slow. The musical performance employs [I1N2S3T4R5U6M7E8N9T0S1], adding depth and texture to the overall sound.</t>
  </si>
  <si>
    <t>The choice of [[K01E12Y23]3 k4ey5] in this music creates a captivating and memorable experience for the listener.</t>
  </si>
  <si>
    <t>['P4_1', 'K1_1', 'TM1_1', 'R3_2', 'T1_0']</t>
  </si>
  <si>
    <t>The pitch range of [R1A2N3G4E5] [oc0ta1ve2s3] adds a distinctive character to the music, emphasizing its emotional depth. This music is composed in the [[K01E12Y23]3 k4ey5] and has a moderate [te0mp1o2]. The song is performed quickly and has a length of [T1M213] seconds, which all contribute to its unique sound and style.</t>
  </si>
  <si>
    <t>['T1_0', 'S4_0', 'I1_1']</t>
  </si>
  <si>
    <t>Although this music moves swiftly, it is not a true representation of the typical [G1E2N3R4E5] genre. In order to achieve that, [I1N2S3T4R5U6M7E8N9T0S1] should be included in the music.</t>
  </si>
  <si>
    <t>The use of a specific pitch range of [R1A2N3G4E5] [oc0ta1ve2s3] creates a cohesive and unified sound throughout the musical piece, while the [[K01E12Y23]3 k4ey5] adds a unique flavor to this music. With a length of [T1M213] seconds, the song showcases a very peaceful and easy rhythm, complemented by the sound of [I1N2S3T4R5U6M7E8N9T0S1]. This music is a prime example of the [G1E2N3R4E5] style.</t>
  </si>
  <si>
    <t>The sound of music is given its special emotional quality through the use of instruments. The [ke0y1] being played is a crucial factor that contributes to the overall effect. Together, the combination of the [ke0y1] and instruments creates a unique and distinctive sound that can evoke a wide range of emotions in the listener. Whether it's the melancholic notes of a [mi0no1r2] [ke0y1] or the uplifting chords of a [ma0jo1r2] [ke0y1], the interplay between the [ke0y1] and the instruments is what makes music so powerful and impactful.</t>
  </si>
  <si>
    <t>['K1_1', 'TM1_1', 'TS1_1', 'I1_0', 'T1_0', 'B1_1']</t>
  </si>
  <si>
    <t>With its use of the [[K01E12Y23]3 k4ey5], this music conveys a unique and resonant sound, lasting [T1M213] seconds. The composition is in [T1I2M3E4_5S6I7G8N9A0T1U2R3E4], and [I1N2S3T4R5U6M7E8N9T0S1] are not featured, resulting in a fast-paced beat. Overall, the music consists of [[N01U12M23_34B45A56R67S78]8 b9ar0s1].</t>
  </si>
  <si>
    <t>The music in this [G1E2N3R4E5] style is a true representation of its classic roots. The rhythm in this particular song is very gentle, providing a relaxing listening experience. Additionally, the [ke0y1] used in this music adds a unique flavor that distinguishes it from other songs in the genre. Altogether, these elements create a beautiful and authentic piece of music that is sure to please fans of [G1E2N3R4E5].</t>
  </si>
  <si>
    <t>The music of this song follows a [T1I2M3E4_5S6I7G8N9A0T1U2R3E4] meter and has a running time of [T1M213] seconds. The [I1N2S3T4R5U6M7E8N9T0S1] add to the musical composition, creating a harmonious blend of sounds that contribute to the overall effect of the piece. The rhythm provided by the meter creates a sense of structure and stability, while the instruments bring depth and texture to the music. Together, these elements combine to create a unique and memorable musical experience.</t>
  </si>
  <si>
    <t>The pitch range of [R1A2N3G4E5] [oc0ta1ve2s3] adds a distinctive character to the music, emphasizing its emotional depth. Composed in the [[K01E12Y23]3 k4ey5], the song plays for [T1M213] seconds with a [te0mp1o2] that is really intense. [I1N2S3T4R5U6M7E8N9T0S1] are not a part of the instrumentation in this song, but an unusual [ti0me1 s2ig3na4tu5re6] [T1I2M3E4_5S6I7G8N9A0T1U2R3E4] is featured, enhancing its uniqueness. With a brisk [te0mp1o2], the song embodies the essence of classic [G1E2N3R4E5] music.</t>
  </si>
  <si>
    <t>['K1_1', 'TM1_1', 'I1_0', 'T1_1', 'B1_1']</t>
  </si>
  <si>
    <t>This captivating and memorable music is played in the [[K01E12Y23]3 k4ey5], and its track lasts for [T1M213] seconds. Despite being devoid of [I1N2S3T4R5U6M7E8N9T0S1], the music's slow [te0mp1o2] and [[N01U12M23_34B45A56R67S78]8 b9ar0s1] in total create a mesmerizing experience.</t>
  </si>
  <si>
    <t>['K1_1', 'T1_1', 'S4_0']</t>
  </si>
  <si>
    <t>The use of [[K01E12Y23]3 k4ey5] in this music creates a rich and dynamic sonic palette despite its slow movement. However, this music does not fully embody the essence of the [G1E2N3R4E5] genre.</t>
  </si>
  <si>
    <t>['EM1_1', 'TM1_1', 'R3_0', 'I1_0']</t>
  </si>
  <si>
    <t>The music project evokes a strong emotional response in the listener. The track has a duration of TM1 seconds and features a gentle rhythm. Interestingly, the song does not showcase any instruments.</t>
  </si>
  <si>
    <t>['TM1_1', 'TS1_1', 'I1_0', 'I4_1', 'B1_1']</t>
  </si>
  <si>
    <t>The track is [T1M213] seconds long and has a [ti0me1 s2ig3na4tu5re6 o7f 8[T91I02M13E24_35S46I57G68N79A80T91U02R13E24]3]. Although you won't hear any [I1N2S3T4R5U6M7E8N9T0S1] in this song, the melody track is highlighted by the sound of [I1N2S3T4R5U6M7E8N9T0]. The music covers [[N01U12M23_34B45A56R67S78]8 b9ar0s1].</t>
  </si>
  <si>
    <t>This song has a very smooth and relaxing beat that is in [T1I2M3E4_5S6I7G8N9A0T1U2R3E4]. The music flows effortlessly and creates a calming atmosphere. The combination of the beat and the [ti0me1 s2ig3na4tu5re6] gives the song a serene and peaceful quality that can help to soothe the listener's mind and body. The overall effect is a wonderful blend of musical elements that come together to produce a truly enjoyable listening experience. Whether you are looking for some background music to help you relax or simply want to unwind after a long day, this song is sure to do the trick.</t>
  </si>
  <si>
    <t>['TS1_1', 'S4_1', 'I1_1']</t>
  </si>
  <si>
    <t>The music in this piece is characterized by a [[T01I12M23E34_45S56I67G78N89A90T01U12R23E34]4 t5im6e 7si8gn9at0ur1e2], and the sound is steeped in the conventions of [G1E2N3R4E5] style. Throughout the musical performance, various [I1N2S3T4R5U6M7E8N9T0S1] are utilized to create a dynamic and engaging experience for the listener.</t>
  </si>
  <si>
    <t>This song has a very serene rhythm and its pitch range is within [R1A2N3G4E5] [oc0ta1ve2s3]. The music radiates [E1M2O3T4I5O6N7], creating a peaceful and calming atmosphere.</t>
  </si>
  <si>
    <t>['K1_1', 'R3_2', 'TS1_o', 'I1_0', 'EM1_1', 'B1_1']</t>
  </si>
  <si>
    <t>This music is composed in the [[K01E12Y23]3 k4ey5] and has a moderate [te0mp1o2]. The [ti0me1 s2ig3na4tu5re6] used in this song is unusual, and it has opted not to incorporate [I1N2S3T4R5U6M7E8N9T0S1]. The music is [E1M2O3T4I5O6N7] in nature as the song progresses through [[N01U12M23_34B45A56R67S78]8 b9ar0s1].</t>
  </si>
  <si>
    <t>The music in question possesses a unique character that stems from its pitch range, which spans [R1A2N3G4E5] [oc0ta1ve2s3] and emphasizes its emotional depth. Additionally, the choice of [[K01E12Y23]3 k4ey5] creates a captivating and memorable experience. The song's lively rhythm and speedy [te0mp1o2] add to its distinctiveness, and the absence of [I1N2S3T4R5U6M7E8N9T0S1] from the instrumentation further sets it apart. The song's duration, [T1M213] seconds, complements its unconventional [ti0me1 s2ig3na4tu5re6], [T1I2M3E4_5S6I7G8N9A0T1U2R3E4], which deviates from the norm for its genre. Overall, this music is not a prime example of the typical [G1E2N3R4E5] style, but rather a standout piece with its own distinct personality.</t>
  </si>
  <si>
    <t>The duration of this song is [T1M213] seconds.</t>
  </si>
  <si>
    <t>['TM1_1', 'R3_1', 'I1_0', 'I4_0', 'B1_1']</t>
  </si>
  <si>
    <t>This song has an exceptionally energetic beat and is [T1M213] seconds long. Deliberately excluded [I1N2S3T4R5U6M7E8N9T0S1] are not utilized to create the melody in this track, which consists of [[N01U12M23_34B45A56R67S78]8 b9ar0s1].</t>
  </si>
  <si>
    <t>['K1_1', 'B1_1', 'R3_0', 'I1_1']</t>
  </si>
  <si>
    <t>The captivating and memorable experience of this music is partly due to its choice of [ke0y1], which enriches the overall sound. Additionally, the song is divided into a specific number of bars, and the [te0mp1o2] is very laid-back, creating a relaxed vibe. The music is also enhanced by the use of specific instruments, which contribute to its unique sound.</t>
  </si>
  <si>
    <t>['P4_1', 'K1_1', 'TM1_1', 'R3_2', 'I1_0', 'TS1_o', 'T1_1', 'S4_0']</t>
  </si>
  <si>
    <t>The music's limited pitch range of [R1A2N3G4E5] [oc0ta1ve2s3] allows for a greater emphasis on the nuances of tone and phrasing, while the choice of [[K01E12Y23]3 k4ey5] results in a captivating and memorable experience. This [T1M213]-second-long song features a moderate and consistent rhythm, devoid of [I1N2S3T4R5U6M7E8N9T0S1]. The [ti0me1 s2ig3na4tu5re6] of the song is not usual, as indicated by [T1I2M3E4_5S6I7G8N9A0T1U2R3E4], and the [te0mp1o2] is slow. Overall, this song defies easy classification within a specific [G1E2N3R4E5] style.</t>
  </si>
  <si>
    <t>This song is a captivating and memorable experience due to its choice of [[K01E12Y23]3 k4ey5], gentle pace, and soothing beat. The gentle pace at which it is played allows the listener to fully appreciate the soothing beat, which contributes to the overall enjoyable experience of the song. Additionally, the choice of [[K01E12Y23]3 k4ey5] adds to the captivation of the song, providing a unique and memorable aspect to the music.</t>
  </si>
  <si>
    <t>['P4_1', 'R1_0', 'R3_0', 'TS1_1', 'S4_0', 'B1_1']</t>
  </si>
  <si>
    <t>The music's limited pitch range of [R1A2N3G4E5] [oc0ta1ve2s3] allows for a greater emphasis on the nuances of tone and phrasing, while the [te0mp1o2], although not conducive to dancing, is very soothing and peaceful. With a [ti0me1 s2ig3na4tu5re6 o7f 8[T91I02M13E24_35S46I57G68N79A80T91U02R13E24]3], the song deviates from the usual musical conventions of [G1E2N3R4E5] style. Overall, the music covers [[N01U12M23_34B45A56R67S78]8 b9ar0s1], creating a unique and distinctive listening experience.</t>
  </si>
  <si>
    <t>['P4_1', 'K1_1', 'TM1_1', 'TS1_o', 'T1_1', 'S4_1', 'B1_1']</t>
  </si>
  <si>
    <t>This music offers a unique and memorable listening experience with its pitch range of [R1A2N3G4E5] [oc0ta1ve2s3]. Composed in the [[K01E12Y23]3 k4ey5], the track runs for [T1M213] seconds and features an out-of-the-ordinary [[T01I12M23E34_45S56I67G78N89A90T01U12R23E34]4 t5im6e 7si8gn9at0ur1e2]. Played at a leisurely pace, this song is a classic representation of [G1E2N3R4E5] music, with its length determined by [[N01U12M23_34B45A56R67S78]8 b9ar0s1].</t>
  </si>
  <si>
    <t>['P4_1', 'K1_1', 'TM1_1', 'R3_0', 'I1_0', 'TS1_o', 'T1_2', 'B1_1']</t>
  </si>
  <si>
    <t>The pitch range of [R1A2N3G4E5] [oc0ta1ve2s3] adds a distinctive character to the music, emphasizing its emotional depth, while the use of [[K01E12Y23]3 k4ey5] creates a distinct atmosphere. This song has a very comfortable beat and lasts for [T1M213] seconds, played at a moderate [te0mp1o2]. Additionally, the song has opted not to incorporate [I1N2S3T4R5U6M7E8N9T0S1], and its [ti0me1 s2ig3na4tu5re6] [T1I2M3E4_5S6I7G8N9A0T1U2R3E4] is not usual. The music consists of [[N01U12M23_34B45A56R67S78]8 b9ar0s1], showcasing a unique blend of musical elements that contribute to the song's overall sound.</t>
  </si>
  <si>
    <t>['P4_1', 'T1_0', 'S4_0', 'I1_0']</t>
  </si>
  <si>
    <t>With a pitch range of [R1A2N3G4E5] [oc0ta1ve2s3], this music provides a distinct and unforgettable listening experience. The song's rhythm is quick, and it defies the typical musical conventions of [G1E2N3R4E5] style. Notably, [I1N2S3T4R5U6M7E8N9T0S1] are absent from this composition, setting it apart even further.</t>
  </si>
  <si>
    <t>['TS1_o', 'R3_2', 'I1_1']</t>
  </si>
  <si>
    <t>The song in question has several noteworthy musical features. Firstly, it features an unconventional [ti0me1 s2ig3na4tu5re6], which sets it apart from many other songs in its genre. Despite this, the song maintains a steady and moderate rhythm throughout, making it accessible and enjoyable to listen to. Additionally, the use of certain instruments is vital to the music, contributing to its unique sound and overall effect. Overall, these different musical elements come together to create a compelling and memorable song that stands out from the crowd.</t>
  </si>
  <si>
    <t>The song, which is [T1M213] seconds in length, features a sound heavily influenced by the [G1E2N3R4E5] genre.</t>
  </si>
  <si>
    <t>['P4_1', 'K1_1', 'TM1_1', 'R3_2', 'I1_0', 'TS1_o', 'EM1_1', 'B1_1']</t>
  </si>
  <si>
    <t>The musical piece is an impressive showcase of its pitch range, spanning [R1A2N3G4E5] [oc0ta1ve2s3]. The use of [[K01E12Y23]3 k4ey5] in this music contributes to its powerful and memorable sound. With a length of [T1M213] seconds, this track's consistent and moderate beat carries the listener through its [[N01U12M23_34B45A56R67S78]8 b9ar0s1] of unconventional [ti0me1 s2ig3na4tu5re6] [T1I2M3E4_5S6I7G8N9A0T1U2R3E4]. The song's arrangement deliberately omits the use of [I1N2S3T4R5U6M7E8N9T0S1], adding a unique texture to the music. Overall, the composition projects [E1M2O3T4I5O6N7], making for a compelling and unforgettable listening experience.</t>
  </si>
  <si>
    <t>The musical piece showcases a pitch range within [R1A2N3G4E5] [oc0ta1ve2s3], and the [[K01E12Y23]3 k4ey5] gives this music a special emotional quality. This song is [T1M213] seconds long and has a very calming and soothing beat. You won't hear any [I1N2S3T4R5U6M7E8N9T0S1] in this song, and the [ti0me1 s2ig3na4tu5re6 o7f 8[T91I02M13E24_35S46I57G68N79A80T91U02R13E24]3] is not usual. It is important to note that this music is not a true representation of the typical [G1E2N3R4E5] genre, and there are roughly [[N01U12M23_34B45A56R67S78]8 b9ar0s1] in this song.</t>
  </si>
  <si>
    <t>['K1_1', 'TS1_o', 'I1_0', 'T1_1', 'S4_1', 'B1_1']</t>
  </si>
  <si>
    <t>This song's [ti0me1 s2ig3na4tu5re6] is not typical, progressing over [[N01U12M23_34B45A56R67S78]8 b9ar0s1]. You won't hear any [I1N2S3T4R5U6M7E8N9T0S1] in this music played at a low [te0mp1o2], yet the [[K01E12Y23]3 k4ey5] adds a unique flavor, making it a true representation of the classic [G1E2N3R4E5] style.</t>
  </si>
  <si>
    <t>The cohesive and unified sound throughout the musical piece is achieved by using a specific pitch range of [R1A2N3G4E5] [oc0ta1ve2s3]. The music has a sluggish [te0mp1o2] and consists of a total of [[N01U12M23_34B45A56R67S78]8 b9ar0s1]. The song has a runtime of [T1M213] seconds.</t>
  </si>
  <si>
    <t>['P4_1', 'TM1_1', 'R3_1', 'TS1_o', 'I1_0', 'T1_0']</t>
  </si>
  <si>
    <t>The compact pitch range of [R1A2N3G4E5] [oc0ta1ve2s3] creates a focused and impactful musical performance, complemented by the energetic beat of the song which lasts for [T1M213] seconds. Although the [ti0me1 s2ig3na4tu5re6] featured in the song is not conventional, the quick [te0mp1o2] keeps the momentum going. [I1N2S3T4R5U6M7E8N9T0S1] are not included in the instrumentation of this song, but the absence of these instruments does not detract from the overall effect. Overall, the song is a powerful and dynamic piece of music with a unique [ti0me1 s2ig3na4tu5re6] and instrumentation that work together to create an unforgettable listening experience.</t>
  </si>
  <si>
    <t>['P4_1', 'S4_1', 'TS1_1']</t>
  </si>
  <si>
    <t>The musical piece, belonging to the [G1E2N3R4E5] genre, showcases a pitch range within [R1A2N3G4E5] [oc0ta1ve2s3] and uses the [[T01I12M23E34_45S56I67G78N89A90T01U12R23E34]4 t5im6e 7si8gn9at0ur1e2].</t>
  </si>
  <si>
    <t>['K1_1', 'B1_1', 'TM1_1', 'S4_0']</t>
  </si>
  <si>
    <t>The [[K01E12Y23]3 k4ey5] gives this music a special emotional quality as the song progresses through [[N01U12M23_34B45A56R67S78]8 b9ar0s1], and the track runs for [T1M213] seconds. This music, unlike the usual patterns of the [G1E2N3R4E5] sound, possesses a unique quality.</t>
  </si>
  <si>
    <t>The musical composition has a pitch range of [R1A2N3G4E5] [oc0ta1ve2s3] and is played in the powerful and memorable [[K01E12Y23]3 k4ey5]. Its duration is [T1M213] seconds and it features a soft and smooth rhythm, enhanced by the [I1N2S3T4R5U6M7E8N9T0S1]. The meter of the music is [T1I2M3E4_5S6I7G8N9A0T1U2R3E4] and it moves at a balanced rate, creating an overall feeling of [E1M2O3T4I5O6N7].</t>
  </si>
  <si>
    <t>The music in this song has a limited pitch range of [R1A2N3G4E5] [oc0ta1ve2s3], which allows for a greater emphasis on the nuances of tone and phrasing. Additionally, the use of [[K01E12Y23]3 k4ey5] creates a rich and dynamic sonic palette that enhances the emotional impact of the music. The song has a duration of [T1M213] seconds, and its moderate [te0mp1o2], along with a beat that is neither too fast nor too slow, contributes to a sense of balance and stability. [I1N2S3T4R5U6M7E8N9T0S1] are not used in this song's instrumentation, which deviates from the norm with its [[T01I12M23E34_45S56I67G78N89A90T01U12R23E34]4 t5im6e 7si8gn9at0ur1e2]. The music itself is characterized as [E1M2O3T4I5O6N7] in nature, with a depth and complexity that draws the listener in and creates a lasting impression.</t>
  </si>
  <si>
    <t>['P4_1', 'EM1_1', 'I1_0']</t>
  </si>
  <si>
    <t>The music's pitch range is limited to [R1A2N3G4E5] [oc0ta1ve2s3], which enables a greater focus on the subtleties of tone and phrasing. This, in turn, enhances the expression of [E1M2O3T4I5O6N7] in the music. Interestingly, the composition of this particular song does not involve the use of [I1N2S3T4R5U6M7E8N9T0S1], further emphasizing the importance of the nuances in the performance to convey the intended emotional message.</t>
  </si>
  <si>
    <t>['K1_1', 'S4_1', 'I1_0']</t>
  </si>
  <si>
    <t>The [G1E2N3R4E5]-style music in question is steeped in tradition and has a powerful and memorable sound thanks to the use of the [[K01E12Y23]3 k4ey5]. Interestingly, this particular song has opted to forego the use of [I1N2S3T4R5U6M7E8N9T0S1], resulting in a unique and perhaps unconventional interpretation of the genre.</t>
  </si>
  <si>
    <t>This song's [ti0me1 s2ig3na4tu5re6] deviates from the norm. In music, the [ti0me1 s2ig3na4tu5re6] is a notation indicating the number of beats in each bar and the value of those beats. A common [ti0me1 s2ig3na4tu5re6] is 4/4, meaning four beats per bar with each quarter note receiving one beat. However, some songs intentionally deviate from the norm to create a unique sound or feel. Changing the [ti0me1 s2ig3na4tu5re6] can affect the rhythm and pacing of a song, adding complexity or emphasizing certain beats. In some cases, it can even create a sense of tension or unpredictability in the music.</t>
  </si>
  <si>
    <t>['K1_1', 'R3_1', 'TS1_o', 'I1_1', 'T1_1']</t>
  </si>
  <si>
    <t>The [I1N2S3T4R5U6M7E8N9T0S1] used in this musical performance create a slow-paced song with a pronounced rhythm, while the [T1I2M3E4_5S6I7G8N9A0T1U2R3E4], which is not commonly used, adds a unique flavor to the music.</t>
  </si>
  <si>
    <t>The [R1A2N3G4E5]-[oc0ta1ve2] pitch range of this musical piece produces a focused and impactful performance, particularly when played in the [[K01E12Y23]3 k4ey5], which gives it a special emotional quality. Clocking in at [T1M213] seconds, this tranquil and peaceful song features [I1N2S3T4R5U6M7E8N9T0S1] and has an atypical [T1I2M3E4_5S6I7G8N9A0T1U2R3E4]. The song moves gently, radiating [E1M2O3T4I5O6N7], and is composed of [[N01U12M23_34B45A56R67S78]8 b9ar0s1] in its structure.</t>
  </si>
  <si>
    <t>The song has a running time of [T1M213] seconds and features a unique and resonant sound with its use of the [[K01E12Y23]3 k4ey5]. The music consists of [[N01U12M23_34B45A56R67S78]8 b9ar0s1] and has a very serene rhythm, creating a peaceful and relaxing listening experience.</t>
  </si>
  <si>
    <t>['T1_0', 'S4_0', 'R3_0', 'I1_0']</t>
  </si>
  <si>
    <t>The music being played has a fast [te0mp1o2] and is not a typical representation of the classic [G1E2N3R4E5] sound. Despite the upbeat [te0mp1o2], the rhythm in this song is gentle. Interestingly, the composition of this song does not involve the use of [I1N2S3T4R5U6M7E8N9T0S1].</t>
  </si>
  <si>
    <t>['TS1_o', 'K1_1', 'EM1_1', 'I1_1']</t>
  </si>
  <si>
    <t>This song is characterized by an atypical [ti0me1 s2ig3na4tu5re6]. The music is in the [[K01E12Y23]3 k4ey5], which contributes to a special emotional quality in the piece. The music itself projects a strong sense of [E1M2O3T4I5O6N7]. The sound of the music is given shape and texture through the use of [I1N2S3T4R5U6M7E8N9T0S1]. Together, these elements combine to create a unique and powerful musical experience.</t>
  </si>
  <si>
    <t>The musical piece on display is a masterful showcase of a pitch range that spans [R1A2N3G4E5] [oc0ta1ve2s3], exhibiting an impressive level of skill and dexterity. Beyond its technical prowess, the music is deeply imbued with [E1M2O3T4I5O6N7], evoking a powerful and moving response from those who listen to it. Interestingly, this particular song intentionally leaves out certain instruments, a deliberate choice that adds to its unique character and helps to create a distinctive sound that sets it apart from other compositions in its genre.</t>
  </si>
  <si>
    <t>The music has a distinctive character that is emphasized by its pitch range of [R1A2N3G4E5] [oc0ta1ve2s3], which adds to its emotional depth. Additionally, the use of the [[K01E12Y23]3 k4ey5] creates a rich and dynamic sonic palette that enhances the music's overall sound. This music is defined by its expression of [E1M2O3T4I5O6N7], which is conveyed through its melody and instrumentation. With a duration of [T1M213] seconds, the song is able to fully immerse the listener in its emotional journey.</t>
  </si>
  <si>
    <t>['TM1_1', 'R3_2', 'TS1_o', 'T1_1', 'B1_1']</t>
  </si>
  <si>
    <t>This song has a playtime of [T1M213] seconds and its rhythm is moderate and consistent. However, it does not conform to a common [ti0me1 s2ig3na4tu5re6]. The music is played at a leisurely pace and the composition features [[N01U12M23_34B45A56R67S78]8 b9ar0s1].</t>
  </si>
  <si>
    <t>The duration of the song is [T1M213] seconds.</t>
  </si>
  <si>
    <t>The [ti0me1 s2ig3na4tu5re6] of this song is not conventional. It is different from the typical [ti0me1 s2ig3na4tu5re6]s found in most popular music, which are usually 4/4, 3/4, or 6/8. The [ti0me1 s2ig3na4tu5re6] can be identified by the number of beats in a measure and the type of note that receives one beat. In this song, the [ti0me1 s2ig3na4tu5re6] may be irregular or use an uncommon meter, which can create a unique rhythmic feel that is distinct from other songs. The use of unconventional [ti0me1 s2ig3na4tu5re6]s is a common technique in many music genres, including jazz, progressive rock, and experimental music, and can add complexity and interest to a piece of music.</t>
  </si>
  <si>
    <t>The musical piece is a unique composition that showcases a pitch range within [R1A2N3G4E5] [oc0ta1ve2s3]. Its [[K01E12Y23]3 k4ey5] gives the music a special emotional quality, while the incredibly powerful rhythm drives the track's energy. Although the length of the track is only [T1M213] seconds, its arrangement intentionally omits the use of [I1N2S3T4R5U6M7E8N9T0S1], contributing to the distinctiveness of the song. Additionally, the piece employs a non-standard [ti0me1 s2ig3na4tu5re6 o7f 8[T91I02M13E24_35S46I57G68N79A80T91U02R13E24]3] and has a speedy [te0mp1o2]. Not embodying the typical features of [G1E2N3R4E5] style, this music is an exceptional creation that displays a remarkable blend of musical elements.</t>
  </si>
  <si>
    <t>['K1_1', 'R3_1', 'I1_1', 'T1_2', 'B1_1']</t>
  </si>
  <si>
    <t>The distinct atmosphere of this music is created by its use of [[K01E12Y23]3 k4ey5]. The rhythm in the song is truly electrifying, and the [I1N2S3T4R5U6M7E8N9T0S1] add to the musical composition. The music is played at a balanced pace and is divided into [[N01U12M23_34B45A56R67S78]8 b9ar0s1], making for a well-structured and engaging listening experience.</t>
  </si>
  <si>
    <t>['TS1_1', 'K1_1', 'TM1_1', 'I1_1']</t>
  </si>
  <si>
    <t>The music is based on a [[T01I12M23E34_45S56I67G78N89A90T01U12R23E34]4 t5im6e 7si8gn9at0ur1e2], with the [[K01E12Y23]3 k4ey5] adding a unique flavor to the composition. The song has a duration of [T1M213] seconds and is meant to feature specific instruments, including [I1N2S3T4R5U6M7E8N9T0S1]. Together, these elements create a cohesive musical piece that showcases the distinctive rhythm and harmonies of the music, as well as the skillful performance of the chosen instruments.</t>
  </si>
  <si>
    <t>The pitch range of [R1A2N3G4E5] [oc0ta1ve2s3] in this music adds a distinctive character to the music, emphasizing its emotional depth. Along with that, the music's choice of [[K01E12Y23]3 k4ey5] further contributes to a captivating and memorable experience. Together, these elements create a unique sonic landscape that draws listeners in and leaves a lasting impression.</t>
  </si>
  <si>
    <t>The use of a specific pitch range of [R1A2N3G4E5] [oc0ta1ve2s3] creates a cohesive and unified sound throughout the musical piece, while the music, with its use of [[K01E12Y23]3 k4ey5], conveys a unique and resonant sound. With a runtime of [T1M213] seconds, this song features a very peaceful and easy rhythm, brought to life through the use of [I1N2S3T4R5U6M7E8N9T0S1]. Additionally, an uncommon [ti0me1 s2ig3na4tu5re6 o7f 8[T91I02M13E24_35S46I57G68N79A80T91U02R13E24]3] is utilized, contributing to the song's distinctive character. The music maintains a quick [te0mp1o2] and effectively expresses [E1M2O3T4I5O6N7], spanning [[N01U12M23_34B45A56R67S78]8 b9ar0s1].</t>
  </si>
  <si>
    <t>With a pitch range spanning [R1A2N3G4E5] [oc0ta1ve2s3], this music offers a diverse and dynamic listening experience, while the [[K01E12Y23]3 k4ey5] adds a unique flavor. Lasting [T1M213] seconds, the song's calming and soothing beat excludes [I1N2S3T4R5U6M7E8N9T0S1] from its instrumentation. Additionally, the employment of a non-typical [[T01I12M23E34_45S56I67G78N89A90T01U12R23E34]4 t5im6e 7si8gn9at0ur1e2] further distinguishes this sluggish yet conventionally rooted [G1E2N3R4E5] music.</t>
  </si>
  <si>
    <t>The musical performance employs [I1N2S3T4R5U6M7E8N9T0S1] and is in [T1I2M3E4_5S6I7G8N9A0T1U2R3E4]. The compact pitch range of [R1A2N3G4E5] [oc0ta1ve2s3] results in a focused and impactful musical performance, while the choice of [[K01E12Y23]3 k4ey5] adds to the captivating and memorable experience. Despite being outside of the typical boundaries of [G1E2N3R4E5] genre, the song lasts [T1M213] seconds and has a moderate [te0mp1o2], yet the song also features a fast [te0mp1o2] that further adds to its unique character.</t>
  </si>
  <si>
    <t>['T1_2', 'EM1_1', 'R3_2']</t>
  </si>
  <si>
    <t>The music in this song is of moderate speed, but it is filled with [E1M2O3T4I5O6N7]. Despite having a moderate [te0mp1o2], the song manages to convey a powerful sense of [E1M2O3T4I5O6N7].</t>
  </si>
  <si>
    <t>The music in question does not adhere to the traditions of [G1E2N3R4E5] style. Additionally, it features a [ti0me1 s2ig3na4tu5re6 o7f 8[T91I02M13E24_35S46I57G68N79A80T91U02R13E24]3]. Despite its departure from traditional [G1E2N3R4E5] music, this unique [ti0me1 s2ig3na4tu5re6] adds an interesting dimension to the piece and showcases the artist's willingness to experiment with the genre's conventions.</t>
  </si>
  <si>
    <t>['TS1_1', 'I4_1', 'K1_1', 'I1_1']</t>
  </si>
  <si>
    <t>This music features a meter of [T1I2M3E4_5S6I7G8N9A0T1U2R3E4] and prominently showcases the use of [I1N2S3T4R5U6M7E8N9T0] in the melody track. The rich and dynamic sonic palette of this music is created by its use of the [[K01E12Y23]3 k4ey5]. The musical performance employs a variety of [I1N2S3T4R5U6M7E8N9T0S1].</t>
  </si>
  <si>
    <t>This song has a pitch range of [R1A2N3G4E5] [oc0ta1ve2s3], with the [[K01E12Y23]3 k4ey5] providing a powerful and memorable sound. Its beat is very lulling, and despite being devoid of [I1N2S3T4R5U6M7E8N9T0S1], you can hear [[N01U12M23_34B45A56R67S78]8 b9ar0s1] throughout the song.</t>
  </si>
  <si>
    <t>['P4_1', 'K1_1', 'TM1_1', 'R3_0', 'I1_1', 'TS1_o', 'T1_1', 'S4_1', 'B1_1']</t>
  </si>
  <si>
    <t>This [T1M213]-second-long song, unmistakably [G1E2N3R4E5] in style, features a pitch range within [R1A2N3G4E5] [oc0ta1ve2s3] and utilizes the [[K01E12Y23]3 k4ey5] to create a rich and dynamic sonic palette. With a relaxing [te0mp1o2], the musical performance employs [I1N2S3T4R5U6M7E8N9T0S1] and follows a non-typical [ti0me1 s2ig3na4tu5re6 o7f 8[T91I02M13E24_35S46I57G68N79A80T91U02R13E24]3]. Played at a leisurely pace, the song consists of [[N01U12M23_34B45A56R67S78]8 b9ar0s1] throughout.</t>
  </si>
  <si>
    <t>The use of a specific pitch range of [R1A2N3G4E5] [oc0ta1ve2s3] creates a cohesive and unified sound throughout the musical piece, while the [[K01E12Y23]3 k4ey5] gives this music a special emotional quality. With a duration of [T1M213] seconds, this track maintains a steady and moderate rhythm, featuring [I1N2S3T4R5U6M7E8N9T0S1] as its prominent elements. The [ti0me1 s2ig3na4tu5re6] of the music is [T1I2M3E4_5S6I7G8N9A0T1U2R3E4], complementing its high-[te0mp1o2] nature, and the composition is steeped in the traditions of [G1E2N3R4E5] style.</t>
  </si>
  <si>
    <t>This music offers a diverse and dynamic listening experience with a pitch range spanning [R1A2N3G4E5] [oc0ta1ve2s3]. The use of [[K01E12Y23]3 k4ey5] creates a distinct atmosphere, and the song has a duration of [T1M213] seconds. The song's [ti0me1 s2ig3na4tu5re6] is unique, and the use of [I1N2S3T4R5U6M7E8N9T0S1] is vital to the music. Overall, this music is a captivating piece that showcases its uniqueness through its range, [ke0y1], duration, [ti0me1 s2ig3na4tu5re6], and instrument utilization.</t>
  </si>
  <si>
    <t>['P4_1', 'K1_1', 'TM1_1', 'TS1_1', 'I1_1', 'T1_1', 'EM1_1']</t>
  </si>
  <si>
    <t>The music being described offers a diverse and dynamic listening experience with a pitch range spanning [R1A2N3G4E5] [oc0ta1ve2s3]. This is accompanied by a special emotional quality, attributed to the use of [[K01E12Y23]3 k4ey5]. The song has a duration of [T1M213] seconds and uses the [[T01I12M23E34_45S56I67G78N89A90T01U12R23E34]4 t5im6e 7si8gn9at0ur1e2]. The musical performance incorporates [I1N2S3T4R5U6M7E8N9T0S1] and is played at a gentle pace. Through these elements, the music conveys a specific emotion, adding to the overall experience for the listener.</t>
  </si>
  <si>
    <t>['P4_1', 'K1_1', 'R3_1', 'TS1_1', 'B1_1']</t>
  </si>
  <si>
    <t>This music offers a unique and memorable listening experience with its pitch range of [R1A2N3G4E5] [oc0ta1ve2s3]. It conveys a unique and resonant sound through its use of [[K01E12Y23]3 k4ey5]. The beat in the song is very energetic, with a [ti0me1 s2ig3na4tu5re6 o7f 8[T91I02M13E24_35S46I57G68N79A80T91U02R13E24]3] and progressing through [[N01U12M23_34B45A56R67S78]8 b9ar0s1]. Overall, the combination of the pitch range, [ke0y1], beat, [ti0me1 s2ig3na4tu5re6], and progression create a distinct and captivating musical composition.</t>
  </si>
  <si>
    <t>['P4_1', 'K1_1', 'TM1_1', 'R3_2', 'I1_0', 'TS1_o', 'T1_1', 'S4_0', 'S2_1']</t>
  </si>
  <si>
    <t>The music's limited pitch range of [R1A2N3G4E5] [oc0ta1ve2s3] allows for a greater emphasis on the nuances of tone and phrasing, while its use of [[K01E12Y23]3 k4ey5] creates a rich and dynamic sonic palette. This song plays for [T1M213] seconds with a moderate beat and intentionally avoids incorporating [I1N2S3T4R5U6M7E8N9T0S1]. Its unconventional [[T01I12M23E34_45S56I67G78N89A90T01U12R23E34]4 t5im6e 7si8gn9at0ur1e2] contributes to its unique character. Although sluggish in nature, the song is not a quintessential example of [G1E2N3R4E5] style but rather showcases influences from [A1R2T3I4S5T6].</t>
  </si>
  <si>
    <t>['P4_1', 'R3_1', 'TS1_1', 'I1_0', 'B1_1']</t>
  </si>
  <si>
    <t>The musical piece showcases a pitch range within [R1A2N3G4E5] [oc0ta1ve2s3] and has a very fast-paced [te0mp1o2]. It features a [T1I2M3E4_5S6I7G8N9A0T1U2R3E4] meter and does not include any [I1N2S3T4R5U6M7E8N9T0S1]. This song consists of [[N01U12M23_34B45A56R67S78]8 b9ar0s1].</t>
  </si>
  <si>
    <t>['K1_1', 'TM1_1', 'R3_1', 'I1_0', 'S4_1']</t>
  </si>
  <si>
    <t>The music in this track is a quintessential example of the [G1E2N3R4E5] genre. The [[K01E12Y23]3 k4ey5] adds a unique flavor to the music, which is highly intense in rhythm and [T1M213] seconds in length. Despite the intensity, the song is devoid of any [I1N2S3T4R5U6M7E8N9T0S1], creating a raw and stripped-down sound that emphasizes the genre's essential qualities.</t>
  </si>
  <si>
    <t>The music in question has a pitch range of [R1A2N3G4E5] [oc0ta1ve2s3], providing a broad spectrum of tonal depth. It utilizes the [[K01E12Y23]3 k4ey5], which gives it a strong and memorable sound. Additionally, the [ti0me1 s2ig3na4tu5re6] used in this piece is not typical, with a [T1I2M3E4_5S6I7G8N9A0T1U2R3E4] signature providing a unique rhythmic structure. Together, these elements create a distinctive and captivating musical experience.</t>
  </si>
  <si>
    <t>The music I'm hearing right now has a medium [te0mp1o2], and the beat of the song is moderate, making it easy to follow.</t>
  </si>
  <si>
    <t>['EM1_1', 'R3_2', 'TS1_o']</t>
  </si>
  <si>
    <t>This music project evokes strong emotions, as the moderate [te0mp1o2] and unusual [ti0me1 s2ig3na4tu5re6] used in the song create a unique and captivating sound. The combination of these elements results in a piece of music that is both memorable and thought-provoking. The use of an unconventional [ti0me1 s2ig3na4tu5re6] adds an extra layer of complexity to the composition, while the moderate [te0mp1o2] allows the listener to fully appreciate and absorb the intricate details of the music. Overall, this project showcases the creativity and skill of the musicians involved, and is sure to leave a lasting impression on anyone who hears it.</t>
  </si>
  <si>
    <t>This song offers a unique and memorable listening experience with its pitch range of [R1A2N3G4E5] [oc0ta1ve2s3]. The song's playtime is [T1M213] seconds, and its beat is extremely strong. Together, these elements create a powerful musical composition that is sure to captivate listeners.</t>
  </si>
  <si>
    <t>The [ke0y1] in which music is played can give it a special emotional quality, and this is further enhanced by the use of instruments in the musical composition. Whether it's the soft tones of a piano or the powerful strumming of a guitar, each instrument contributes its unique sound and texture to create a cohesive and captivating piece of music. The combination of [ke0y1] and instruments can ultimately determine the mood and atmosphere of a musical work, evoking different emotions and reactions from the listener.</t>
  </si>
  <si>
    <t>['P4_1', 'K1_1', 'R3_2', 'TS1_o', 'I1_0', 'T1_0', 'EM1_1']</t>
  </si>
  <si>
    <t>The use of a specific pitch range of [R1A2N3G4E5] [oc0ta1ve2s3] creates a cohesive and unified sound throughout the musical piece, composed in the [[K01E12Y23]3 k4ey5]. The rhythm of this song is moderate and consistent, and its [ti0me1 s2ig3na4tu5re6] is unique, [T1I2M3E4_5S6I7G8N9A0T1U2R3E4]. You won't find any [I1N2S3T4R5U6M7E8N9T0S1] in this song, which is performed at a rapid pace, expressing [E1M2O3T4I5O6N7].</t>
  </si>
  <si>
    <t>['TM1_1', 'TS1_1', 'I1_0', 'T1_2', 'B1_1']</t>
  </si>
  <si>
    <t>The duration of this song is [T1M213] seconds, and it is based on a [[T01I12M23E34_45S56I67G78N89A90T01U12R23E34]4 t5im6e 7si8gn9at0ur1e2]. [I1N2S3T4R5U6M7E8N9T0S1] are not featured in this song, which is performed at a moderate pace. Spanning approximately [[N01U12M23_34B45A56R67S78]8 b9ar0s1], the song presents its unique musical composition.</t>
  </si>
  <si>
    <t xml:space="preserve">
The music's pitch range is limited to [R1A2N3G4E5] [oc0ta1ve2s3], which enables a stronger focus on the subtleties of tone and phrasing. By constraining the range of notes available, musicians can concentrate on making the most of the notes they have, exploring the various tonal possibilities within that limited range and putting a greater emphasis on dynamics, expression, and other aspects of musical performance that can bring a composition to life. This approach can also encourage creativity, as musicians must find ways to make the most of the limited range of notes at their disposal, pushing the boundaries of what is possible within those constraints.</t>
  </si>
  <si>
    <t>['T1_0', 'I1_0']</t>
  </si>
  <si>
    <t>The song is performed at a rapid pace and notably absent in this song are instruments.</t>
  </si>
  <si>
    <t>This music offers a unique and memorable listening experience with its pitch range of [R1A2N3G4E5] [oc0ta1ve2s3] and use of [[K01E12Y23]3 k4ey5] to convey a unique and resonant sound. The music is played in a [ti0me1 s2ig3na4tu5re6 o7f 8[T91I02M13E24_35S46I57G68N79A80T91U02R13E24]3], and the use of [I1N2S3T4R5U6M7E8N9T0S1] is vital to its composition. Despite its use of unconventional elements, this song does not have the typical sound of the [G1E2N3R4E5] style, making it a refreshing departure from familiar musical patterns.</t>
  </si>
  <si>
    <t>['P4_1', 'TM1_1', 'R3_0', 'TS1_o', 'B1_1']</t>
  </si>
  <si>
    <t>This song provides a unique and memorable listening experience with its pitch range of [R1A2N3G4E5] [oc0ta1ve2s3]. It has a duration of [T1M213] seconds and features a tranquil and peaceful rhythm. The [ti0me1 s2ig3na4tu5re6] of the song is not regular, marked by [T1I2M3E4_5S6I7G8N9A0T1U2R3E4], and the music covers [[N01U12M23_34B45A56R67S78]8 b9ar0s1]. Despite the irregular [ti0me1 s2ig3na4tu5re6], the song's calming melody creates a peaceful atmosphere, making it a delight to listen to.</t>
  </si>
  <si>
    <t>The use of the [[K01E12Y23]3 k4ey5] in this music creates a distinct atmosphere, while the [[T01I12M23E34_45S56I67G78N89A90T01U12R23E34]4 t5im6e 7si8gn9at0ur1e2] adds an additional layer of complexity. Together, these elements contribute to the overall feel and sound of the music, highlighting the skill and creativity of the composer. Whether experienced live or recorded, the music's unique combination of [ke0y1] and [ti0me1 s2ig3na4tu5re6] captures the listener's attention and draws them in, inviting them to fully immerse themselves in the experience.</t>
  </si>
  <si>
    <t>['P4_1', 'K1_1', 'TM1_1', 'R3_1', 'I1_0', 'TS1_o', 'T1_0', 'S4_0', 'B1_1']</t>
  </si>
  <si>
    <t>This music's use of [[K01E12Y23]3 k4ey5] creates a distinct atmosphere with its pitch range within [R1A2N3G4E5] [oc0ta1ve2s3]. The song plays for [T1M213] seconds, featuring an intense [te0mp1o2] and deliberate exclusion of [I1N2S3T4R5U6M7E8N9T0S1]. It showcases an unusual [ti0me1 s2ig3na4tu5re6 o7f 8[T91I02M13E24_35S46I57G68N79A80T91U02R13E24]3] and a rapid [te0mp1o2]. This music is not a typical representation of the classic [G1E2N3R4E5] sound, as it incorporates [[N01U12M23_34B45A56R67S78]8 b9ar0s1] throughout the song.</t>
  </si>
  <si>
    <t>This song, firmly rooted in the traditions of [G1E2N3R4E5] music, has a distinctive character emphasized by the pitch range of [R1A2N3G4E5] [oc0ta1ve2s3], which adds emotional depth. Its rich and dynamic sonic palette is created by the use of [[K01E12Y23]3 k4ey5] and the sound is given through [I1N2S3T4R5U6M7E8N9T0S1]. The song has a running time of [T1M213] seconds with a meditative beat and an unusual [[T01I12M23E34_45S56I67G78N89A90T01U12R23E34]4 t5im6e 7si8gn9at0ur1e2]. Its low-[te0mp1o2] and [[N01U12M23_34B45A56R67S78]8 b9ar0s1] make for a calming and contemplative listening experience.</t>
  </si>
  <si>
    <t>This music's use of the [[K01E12Y23]3 k4ey5] creates a distinct atmosphere with the song composed of approximately [[N01U12M23_34B45A56R67S78]8 b9ar0s1], and the track has a duration of [T1M213] seconds.</t>
  </si>
  <si>
    <t>['P4_1', 'K1_1', 'TM1_1', 'R3_2', 'I1_0', 'TS1_1', 'S4_0', 'S2_1']</t>
  </si>
  <si>
    <t>The music that follows in [A1R2T3I4S5T6]'s footsteps has a pitch range within [R1A2N3G4E5] [oc0ta1ve2s3] and is in the captivating and memorable [ke0y1] of [K1E2Y3]. It has a moderate and easy-to-follow beat, and its duration is [T1M213] seconds. This song does not feature any [I1N2S3T4R5U6M7E8N9T0S1], and its meter is [T1I2M3E4_5S6I7G8N9A0T1U2R3E4]. While it doesn't have the defining characteristics of [G1E2N3R4E5] style, it's still a remarkable piece of music that carries on the legacy of [A1R2T3I4S5T6].</t>
  </si>
  <si>
    <t>The musical piece utilizes a specific pitch range of [R1A2N3G4E5] [oc0ta1ve2s3] to create a cohesive and unified sound that is sustained throughout. Along with this, the use of [[K01E12Y23]3 k4ey5] generates a distinct atmosphere that sets the tone for the entire composition. The [te0mp1o2] of the song is moderate, making it enjoyable to listen to, and it has a playtime of [T1M213] seconds. Despite being devoid of any [I1N2S3T4R5U6M7E8N9T0S1], the music is played at a quick pace, contributing to its overall energetic and lively feel. The [ti0me1 s2ig3na4tu5re6] employed in the song is uncommon, adding to its uniqueness and setting it apart from other musical pieces. Throughout the music, there is a strong sense of [E1M2O3T4I5O6N7] that fills the composition with depth and meaning.</t>
  </si>
  <si>
    <t>The music's limited pitch range of [R1A2N3G4E5] [oc0ta1ve2s3] allows for a greater emphasis on the nuances of tone and phrasing, which is particularly advantageous given that the music is [E1M2O3T4I5O6N7] in nature. With fewer notes to work with, the focus shifts to how those notes are played, allowing for more subtle variations in timbre and expression that can convey a wide range of emotions and moods. This combination of restricted pitch range and emotional depth makes for a rich and evocative musical experience that rewards close listening and careful attention to detail.</t>
  </si>
  <si>
    <t>['P4_1', 'TM1_1', 'I1_1', 'T1_1', 'S4_0']</t>
  </si>
  <si>
    <t>With a pitch range spanning [R1A2N3G4E5] [oc0ta1ve2s3], this music offers a diverse and dynamic listening experience that runs for [T1M213] seconds. The incorporation of [I1N2S3T4R5U6M7E8N9T0S1] adds depth to the composition. Despite its slow rhythm, this music defies the traditions of [G1E2N3R4E5] style, creating a unique and unconventional sound.</t>
  </si>
  <si>
    <t>['K1_1', 'T1_1', 'TM1_1', 'TS1_1']</t>
  </si>
  <si>
    <t>The use of [[K01E12Y23]3 k4ey5] in this music creates a distinct atmosphere that is enhanced by its slow [te0mp1o2]. The track's duration of [T1M213] seconds allows the listener to fully immerse themselves in the music's mood. Additionally, the music's meter, [T1I2M3E4_5S6I7G8N9A0T1U2R3E4], adds to its overall feel.</t>
  </si>
  <si>
    <t>This music's use of the [[K01E12Y23]3 k4ey5] creates a rich and dynamic sonic palette with a pitch range within [R1A2N3G4E5] [oc0ta1ve2s3]. The song, with a length of [T1M213] seconds, showcases a very dynamic rhythm and doesn't feature any [I1N2S3T4R5U6M7E8N9T0S1]. It follows a [T1I2M3E4_5S6I7G8N9A0T1U2R3E4] meter, and its rhythm is fast, capturing and imbuing the music with [E1M2O3T4I5O6N7].</t>
  </si>
  <si>
    <t>['P4_1', 'TS1_o', 'I1_1', 'T1_0', 'S4_1']</t>
  </si>
  <si>
    <t>The use of a specific pitch range of [R1A2N3G4E5] [oc0ta1ve2s3] creates a cohesive and unified sound throughout the musical piece, while the uncommon [ti0me1 s2ig3na4tu5re6 o7f 8[T91I02M13E24_35S46I57G68N79A80T91U02R13E24]3] adds to its distinctive nature. The inclusion of [I1N2S3T4R5U6M7E8N9T0S1] is vital to the music, enhancing its overall composition. With its high-[te0mp1o2] rhythm, this song exemplifies the classic [G1E2N3R4E5] style.</t>
  </si>
  <si>
    <t>The song's sound is heavily influenced by [G1E2N3R4E5] style, and its pitch range is within [R1A2N3G4E5] [oc0ta1ve2s3]. The [[K01E12Y23]3 k4ey5] adds a unique flavor to this music, while the [te0mp1o2] in this song is very laid-back. The running time of the song is [T1M213] seconds, and the musical performance employs [I1N2S3T4R5U6M7E8N9T0S1]. It is in [T1I2M3E4_5S6I7G8N9A0T1U2R3E4] and has a balanced beat.</t>
  </si>
  <si>
    <t>The song has an atypical [ti0me1 s2ig3na4tu5re6] and its pitch range is within [R1A2N3G4E5] [oc0ta1ve2s3].</t>
  </si>
  <si>
    <t>The musical performance employs [I1N2S3T4R5U6M7E8N9T0S1] to create a captivating and memorable experience. The compact pitch range of [R1A2N3G4E5] [oc0ta1ve2s3], coupled with the choice of [[K01E12Y23]3 k4ey5], results in a focused and impactful musical performance. Despite the unusual [ti0me1 s2ig3na4tu5re6 o7f 8[T91I02M13E24_35S46I57G68N79A80T91U02R13E24]3] and the fact that this music does not follow the usual patterns of the [G1E2N3R4E5] sound, the rhythm in this song is very gentle and easy, providing a high-speed but comfortable listening experience. Additionally, the song's duration of [T1M213] seconds allows the listener to fully immerse themselves in the musical journey.</t>
  </si>
  <si>
    <t>['K1_1', 'R3_1', 'TS1_o', 'I1_1', 'B1_1']</t>
  </si>
  <si>
    <t>The music in this song creates a captivating and memorable experience, thanks in part to its choice of [[K01E12Y23]3 k4ey5]. The rhythm is also a prominent feature, with a pronounced beat that drives the song forward. In addition, the use of [I1N2S3T4R5U6M7E8N9T0S1] is vital to the music's overall sound. Interestingly, the [ti0me1 s2ig3na4tu5re6] chosen for this song is not common, featuring [T1I2M3E4_5S6I7G8N9A0T1U2R3E4] beats per measure. Overall, the song consists of [[N01U12M23_34B45A56R67S78]8 b9ar0s1], which all come together to create a unique and engaging piece of music.</t>
  </si>
  <si>
    <t>The music that utilizes the [[K01E12Y23]3 k4ey5] produces a distinct and profound sound that sets it apart from other types of music. Additionally, this particular song has a length of [T1M213] seconds, providing ample time to develop and explore the melodic themes. It is important to note that [I1N2S3T4R5U6M7E8N9T0S1] should be incorporated into the music to further enhance its depth and texture. By utilizing these instruments, the music is able to convey a rich and vibrant sound that is both immersive and engaging for the listener.</t>
  </si>
  <si>
    <t>The music's limited pitch range of [R1A2N3G4E5] [oc0ta1ve2s3] allows for a greater emphasis on the nuances of tone and phrasing, while its use of [[K01E12Y23]3 k4ey5] creates a distinct atmosphere. This [T1M213]-second song incorporates a gentle and relaxing rhythm, complemented by the sound of [I1N2S3T4R5U6M7E8N9T0S1]. It follows a [T1I2M3E4_5S6I7G8N9A0T1U2R3E4] meter and maintains a balanced beat throughout. Filled with [E1M2O3T4I5O6N7], the music evokes a unique emotional experience.</t>
  </si>
  <si>
    <t>The song's style is defined by its [G1E2N3R4E5] influences, and the rhythm in this song is incredibly stimulating. Together, these elements create a dynamic musical experience that engages and excites the listener. The [G1E2N3R4E5] influences add a distinct flavor to the song, while the rhythm keeps the energy high and the listener engaged. Whether dancing along or simply listening, this song is sure to captivate anyone who appreciates great music.</t>
  </si>
  <si>
    <t>['T1_0', 'S4_1', 'TS1_o']</t>
  </si>
  <si>
    <t>The [G1E2N3R4E5] song is performed quickly, with music that is representative of the typical sound of the genre. However, what sets this song apart is its uncommon [[T01I12M23E34_45S56I67G78N89A90T01U12R23E34]4 t5im6e 7si8gn9at0ur1e2], which is not commonly used in [G1E2N3R4E5] music or in mainstream music in general. Despite its unusual [ti0me1 s2ig3na4tu5re6], the song still manages to capture the essence of the genre and deliver a high-energy performance that is sure to please fans of [G1E2N3R4E5].</t>
  </si>
  <si>
    <t>The pitch range of [R1A2N3G4E5] [oc0ta1ve2s3] adds a distinctive character to the music, emphasizing its emotional depth, while the [[K01E12Y23]3 k4ey5] gives this music a special emotional quality. This song is [T1M213] seconds long, and its rhythm is very gentle and relaxing, devoid of any [I1N2S3T4R5U6M7E8N9T0S1]. The [ti0me1 s2ig3na4tu5re6] employed in this song is not typical, [T1I2M3E4_5S6I7G8N9A0T1U2R3E4], contributing to its unique nature. With a relaxed [te0mp1o2], this music stands apart from the typical [G1E2N3R4E5] sound.</t>
  </si>
  <si>
    <t>['T1_1', 'EM1_1', 'R3_1']</t>
  </si>
  <si>
    <t>The song has a gentle beat, but the music is filled with [E1M2O3T4I5O6N7], making it a compelling listening experience. Additionally, the rhythm in this song is very pronounced, adding to its overall appeal and making it a great choice for dancing or just enjoying the music. Overall, this song offers a unique combination of gentle and emotional tones with a strong, pronounced rhythm that will captivate any listener.</t>
  </si>
  <si>
    <t>['P4_1', 'K1_1', 'TM1_1', 'TS1_o', 'I1_0', 'T1_2', 'B1_1']</t>
  </si>
  <si>
    <t>The musical piece employs a specific pitch range spanning [R1A2N3G4E5] [oc0ta1ve2s3] to achieve a cohesive and unified sound. Additionally, the choice of [[K01E12Y23]3 k4ey5] creates a captivating and memorable experience for the listener. Despite its non-standard [ti0me1 s2ig3na4tu5re6 o7f 8[T91I02M13E24_35S46I57G68N79A80T91U02R13E24]3], the song plays for [T1M213] seconds at a balanced pace, and there are roughly [[N01U12M23_34B45A56R67S78]8 b9ar0s1] in the composition. Interestingly, this music does not feature any [I1N2S3T4R5U6M7E8N9T0S1], adding to its unique quality and further emphasizing the deliberate choices made in its composition.</t>
  </si>
  <si>
    <t>['P4_1', 'TM1_1', 'TS1_o', 'I1_0', 'EM1_1']</t>
  </si>
  <si>
    <t>The song has a unique [ti0me1 s2ig3na4tu5re6], a length of [T1M213] seconds, and a pitch range within [R1A2N3G4E5] [oc0ta1ve2s3]. There are no [I1N2S3T4R5U6M7E8N9T0S1] in this composition, but it radiates a strong sense of [E1M2O3T4I5O6N7].</t>
  </si>
  <si>
    <t>The musical piece I am describing showcases a pitch range within [R1A2N3G4E5] [oc0ta1ve2s3] and is composed in the [[K01E12Y23]3 k4ey5]. The song runs for [T1M213] seconds and has a brisk [te0mp1o2], although its composition does not involve the use of [I1N2S3T4R5U6M7E8N9T0S1]. Despite having a very soft and smooth rhythm, the meter of the music is [T1I2M3E4_5S6I7G8N9A0T1U2R3E4]. Interestingly, this song is not easily classified as [G1E2N3R4E5] style due to its unique characteristics.</t>
  </si>
  <si>
    <t>['P4_1', 'K1_1', 'TM1_1', 'R3_0', 'TS1_o', 'I1_1', 'S4_1']</t>
  </si>
  <si>
    <t>This music offers a unique and memorable listening experience with its pitch range of [R1A2N3G4E5] [oc0ta1ve2s3]. The captivating and memorable experience is further enhanced by its choice of [[K01E12Y23]3 k4ey5]. Running for [T1M213] seconds, the song showcases a tranquil and peaceful rhythm. Not conforming to usual conventions, its [ti0me1 s2ig3na4tu5re6] is [T1I2M3E4_5S6I7G8N9A0T1U2R3E4]. The sound of the music is brought to life through the use of [I1N2S3T4R5U6M7E8N9T0S1], contributing to its distinctiveness. Falling into the category of [G1E2N3R4E5] music, this song presents a harmonious blend of these elements.</t>
  </si>
  <si>
    <t>['K1_1', 'TM1_1', 'R3_2', 'I1_1']</t>
  </si>
  <si>
    <t>The use of the [[K01E12Y23]3 k4ey5] in this music creates a rich and dynamic sonic palette, while the moderate [te0mp1o2] of the song, which plays for [T1M213] seconds, provides a steady and engaging rhythm. The addition of [I1N2S3T4R5U6M7E8N9T0S1] adds depth and texture to the musical composition, enhancing its overall sound and impact. Together, these elements create a compelling musical experience that is both enjoyable and memorable.</t>
  </si>
  <si>
    <t>['K1_1', 'TM1_1', 'R3_1', 'TS1_1', 'T1_0', 'B1_1']</t>
  </si>
  <si>
    <t>The song runs for [T1M213] seconds and moves at a rapid rate, while [T1I2M3E4_5S6I7G8N9A0T1U2R3E4] serves as the meter, adding to the invigorating rhythm. With [[N01U12M23_34B45A56R67S78]8 b9ar0s1] throughout, the [ke0y1] used in this music adds a unique flavor.</t>
  </si>
  <si>
    <t>The music's limited pitch range of [R1A2N3G4E5] [oc0ta1ve2s3] allows for a greater emphasis on the nuances of tone and phrasing, comprised of [[N01U12M23_34B45A56R67S78]8 b9ar0s1] with a running time of [T1M213] seconds. [I1N2S3T4R5U6M7E8N9T0S1] play an important role in the music.</t>
  </si>
  <si>
    <t>['TS1_1', 'P4_1', 'R3_2', 'I1_0']</t>
  </si>
  <si>
    <t>The meter of the music is identified by the [ti0me1 s2ig3na4tu5re6]. Additionally, a cohesive and unified sound is created throughout the musical piece by using a specific pitch range spanning [R1A2N3G4E5] [oc0ta1ve2s3]. The rhythm of the song is moderate and consistent. However, no [I1N2S3T4R5U6M7E8N9T0S1] are present in the composition, resulting in a distinct absence of their characteristic sounds.</t>
  </si>
  <si>
    <t>The music in this song is characterized by [E1M2O3T4I5O6N7] and has a [te0mp1o2] that is very soothing and peaceful.</t>
  </si>
  <si>
    <t>The song's pitch range is within [R1A2N3G4E5] [oc0ta1ve2s3], utilizing the [[K01E12Y23]3 k4ey5] to convey a unique and resonant sound. With a duration of [T1M213] seconds, this track boasts an exceptionally energetic beat. The inclusion of [I1N2S3T4R5U6M7E8N9T0S1] further enhances the musical composition. Notably, the song deviates from typical standards, employing a non-typical [[T01I12M23E34_45S56I67G78N89A90T01U12R23E34]4 t5im6e 7si8gn9at0ur1e2] and moving at a moderate speed, defying the conventions of the [G1E2N3R4E5] genre.</t>
  </si>
  <si>
    <t>['P4_1', 'K1_1', 'TM1_1', 'R3_0', 'I1_0', 'R1_1', 'T1_2', 'S4_0']</t>
  </si>
  <si>
    <t>The use of a specific pitch range of [R1A2N3G4E5] [oc0ta1ve2s3] creates a cohesive and unified sound throughout the musical piece, while the choice of [[K01E12Y23]3 k4ey5] results in a captivating and memorable experience. With a length of [T1M213] seconds, the rhythm in this song is very calming, complemented by the notable absence of [I1N2S3T4R5U6M7E8N9T0S1]. Despite this, the song maintains a danceable groove and is performed at a moderate pace, offering a unique departure from the typical representation of the classic [G1E2N3R4E5] sound.</t>
  </si>
  <si>
    <t>This music offers a unique and memorable listening experience with its pitch range of [R1A2N3G4E5] [oc0ta1ve2s3]. Additionally, the song structure consists of [[N01U12M23_34B45A56R67S78]8 b9ar0s1], providing a solid framework for the music to build upon. Together, the pitch range and song structure create a cohesive and captivating musical composition.</t>
  </si>
  <si>
    <t>The use of a specific pitch range of [R1A2N3G4E5] [oc0ta1ve2s3] creates a cohesive and unified sound throughout the musical piece, while the [[K01E12Y23]3 k4ey5] adds a unique flavor to the music. This song has a duration of [T1M213] seconds and features a peaceful beat, with [I1N2S3T4R5U6M7E8N9T0S1] not included in the instrumentation. The [ti0me1 s2ig3na4tu5re6] used in this song is not commonly used, featuring [T1I2M3E4_5S6I7G8N9A0T1U2R3E4], and the [te0mp1o2] is moderate. The music projects a [E1M2O3T4I5O6N7] emotion, and the song is divided into [[N01U12M23_34B45A56R67S78]8 b9ar0s1]. Overall, this musical piece presents a distinct sound with a peaceful beat, unique [ke0y1], and an unusual [ti0me1 s2ig3na4tu5re6] that adds to its emotional impact.</t>
  </si>
  <si>
    <t>['S4_1', 'TS1_o']</t>
  </si>
  <si>
    <t>The music is evocative of the classic [G1E2N3R4E5] sound, but this song's [ti0me1 s2ig3na4tu5re6] deviates from the norm with its use of [T1I2M3E4_5S6I7G8N9A0T1U2R3E4]. Despite the deviation, the evocative quality of the music remains intact, and the unconventional [ti0me1 s2ig3na4tu5re6] adds a unique element to the overall sound.</t>
  </si>
  <si>
    <t>The [G1E2N3R4E5] song is performed at a moderate pace and features [[N01U12M23_34B45A56R67S78]8 b9ar0s1]. The distinct [G1E2N3R4E5] sound is a defining characteristic of this song.</t>
  </si>
  <si>
    <t>['P4_1', 'K1_1', 'TM1_1', 'TS1_o', 'I1_1', 'EM1_1']</t>
  </si>
  <si>
    <t>The musical piece I am describing showcases a pitch range spanning [R1A2N3G4E5] [oc0ta1ve2s3], and the use of the [[K01E12Y23]3 k4ey5] provides a powerful and memorable sound. The song plays for [T1M213] seconds and features an unusual [ti0me1 s2ig3na4tu5re6 o7f 8[T91I02M13E24_35S46I57G68N79A80T91U02R13E24]3]. The music is intended to be played using [I1N2S3T4R5U6M7E8N9T0S1] to achieve the desired effect. The piece radiates a specific emotion that is conveyed through the music's composition and performance, making it a truly unique and captivating experience for the listener.</t>
  </si>
  <si>
    <t>The use of a specific pitch range of [R1A2N3G4E5] [oc0ta1ve2s3] creates a cohesive and unified sound throughout the musical piece, while [[K01E12Y23]3 k4ey5] gives this music a special emotional quality. Running for [T1M213] seconds, the song maintains a fast-paced [te0mp1o2] and lacks any [I1N2S3T4R5U6M7E8N9T0S1]. Additionally, its [ti0me1 s2ig3na4tu5re6], [T1I2M3E4_5S6I7G8N9A0T1U2R3E4], deviates from the norm. Despite the unconventional [ti0me1 s2ig3na4tu5re6], the song moves at a gentle pace, defining its music with [E1M2O3T4I5O6N7].</t>
  </si>
  <si>
    <t>['P4_1', 'K1_1', 'B1_1', 'R3_2']</t>
  </si>
  <si>
    <t>The pitch range of [R1A2N3G4E5] [oc0ta1ve2s3] adds a distinctive character to the music, emphasizing its emotional depth, while the [[K01E12Y23]3 k4ey5] provides a powerful and memorable sound. With a duration of [[N01U12M23_34B45A56R67S78]8 b9ar0s1], this song showcases a balanced beat that is neither too fast nor too slow.</t>
  </si>
  <si>
    <t>This song has a moderate [te0mp1o2] and a playtime of [T1M213] seconds. Its composition does not involve the use of [I1N2S3T4R5U6M7E8N9T0S1].</t>
  </si>
  <si>
    <t>['R3_2', 'I1_1', 'T1_1', 'EM1_1', 'B1_1']</t>
  </si>
  <si>
    <t>The song has a relaxed and moderate rhythm and is played at a slow rate. The use of [I1N2S3T4R5U6M7E8N9T0S1] is vital to the music, which is characterized by [E1M2O3T4I5O6N7]. The music covers [[N01U12M23_34B45A56R67S78]8 b9ar0s1], providing ample time for the listener to immerse themselves in the emotions evoked by the instruments.</t>
  </si>
  <si>
    <t>['K1_1', 'TM1_1', 'R3_1', 'TS1_o', 'I1_1', 'T1_2']</t>
  </si>
  <si>
    <t>The [I1N2S3T4R5U6M7E8N9T0S1]-based music in question is quite unique, with the [[K01E12Y23]3 k4ey5] adding a distinct flavor to the composition. The track's duration is [T1M213] seconds, and throughout that time, listeners will be treated to an invigorating rhythm that is sure to get their blood pumping. One of the standout features of this song is its unusual [[T01I12M23E34_45S56I67G78N89A90T01U12R23E34]4 t5im6e 7si8gn9at0ur1e2], which sets it apart from other music in the same genre. Despite its unconventional nature, this music is played at a moderate pace, making it accessible to a wide range of listeners who are looking for something new and exciting to add to their playlists.</t>
  </si>
  <si>
    <t>This song pays homage to [A1R2T3I4S5T6], and it doesn't feature any [I1N2S3T4R5U6M7E8N9T0S1]. The music is a tribute to the style or influence of [A1R2T3I4S5T6], while also deliberately avoiding the use of [I1N2S3T4R5U6M7E8N9T0S1]. The absence of [I1N2S3T4R5U6M7E8N9T0S1] may be a creative choice made by the musician or producer to give the song a different sound or to honor the minimalist approach of [A1R2T3I4S5T6]. Regardless of the reason, the result is a unique piece of music that showcases the creativity and skill of the musicians involved.</t>
  </si>
  <si>
    <t>The meter of the music is indicated by the [ti0me1 s2ig3na4tu5re6], while the track's duration lasts for [T1M213] seconds. In addition, the use of [I1N2S3T4R5U6M7E8N9T0S1] plays a crucial role in the overall sound and composition of the music.</t>
  </si>
  <si>
    <t>The musical piece showcases a pitch range within [R1A2N3G4E5] [oc0ta1ve2s3] and utilizes the [[K01E12Y23]3 k4ey5] to create a rich and dynamic sonic palette. It is [T1M213] seconds long and played at a leisurely pace, with a soothing beat. The absence of [I1N2S3T4R5U6M7E8N9T0S1] allows the music to stand on its own, as it has a [ti0me1 s2ig3na4tu5re6 o7f 8[T91I02M13E24_35S46I57G68N79A80T91U02R13E24]3]. The music evokes a sense of [E1M2O3T4I5O6N7] and is a captivating composition that speaks to the listener's emotions.</t>
  </si>
  <si>
    <t>The melody track in question intentionally excludes the use of a particular instrument. By limiting the pitch range to [R1A2N3G4E5] [oc0ta1ve2s3], the resulting musical performance is focused and impactful. Additionally, the use of [[K01E12Y23]3 k4ey5] contributes a unique emotional quality to the music. The song has a duration of [T1M213] seconds.</t>
  </si>
  <si>
    <t>The song is composed in the [[K01E12Y23]3 k4ey5] and performed at a leisurely pace for a duration of [T1M213] seconds. Interestingly, this particular song does not include any [I1N2S3T4R5U6M7E8N9T0S1] in its arrangement, creating a unique sonic experience for the listener.</t>
  </si>
  <si>
    <t>The music in this song is composed of [[N01U12M23_34B45A56R67S78]8 b9ar0s1] and it plays for a total of [T1M213] seconds.</t>
  </si>
  <si>
    <t>['R3_1', 'TS1_o', 'I1_1', 'T1_1', 'S4_1']</t>
  </si>
  <si>
    <t>This song has a highly intense rhythm, and its [ti0me1 s2ig3na4tu5re6] deviates from the norm. The use of vital instruments contributes to the music, which is played at a leisurely pace. Additionally, the song's sound is steeped in the conventions of [G1E2N3R4E5] style.</t>
  </si>
  <si>
    <t>['EM1_1', 'R3_1', 'TS1_1']</t>
  </si>
  <si>
    <t>The music is characterized by [E1M2O3T4I5O6N7] and has a very fast and lively rhythm. Its [ti0me1 s2ig3na4tu5re6] is [T1I2M3E4_5S6I7G8N9A0T1U2R3E4].</t>
  </si>
  <si>
    <t>['EM1_1', 'P4_1', 'B1_1', 'TS1_1']</t>
  </si>
  <si>
    <t>The music projects a strong sense of emotion, which is enhanced by the distinctive character brought by the pitch range of [R1A2N3G4E5] [oc0ta1ve2s3]. This range emphasizes the music's emotional depth, as the song progresses through [[N01U12M23_34B45A56R67S78]8 b9ar0s1] and follows a [T1I2M3E4_5S6I7G8N9A0T1U2R3E4] meter. Together, these musical elements create a unique and powerful listening experience that fully captures the intended emotional expression of the piece.</t>
  </si>
  <si>
    <t>This song offers a unique and memorable listening experience with its pitch range of [R1A2N3G4E5] [oc0ta1ve2s3]. The [[K01E12Y23]3 k4ey5] of the music gives it a special emotional quality. The song lasts [T1M213] seconds and has a consistent and moderate beat, without featuring any [I1N2S3T4R5U6M7E8N9T0S1]. However, the [ti0me1 s2ig3na4tu5re6] of the song is not regular, with [T1I2M3E4_5S6I7G8N9A0T1U2R3E4]. With its fast rhythm and style reflective of [G1E2N3R4E5] musical traditions, this song creates a distinct and captivating musical experience.</t>
  </si>
  <si>
    <t>['TM1_1', 'R3_1', 'TS1_1', 'T1_1', 'B1_1']</t>
  </si>
  <si>
    <t>This song has a playtime of [T1M213] seconds and features an extremely strong beat. The music follows a [T1I2M3E4_5S6I7G8N9A0T1U2R3E4] meter and is played at a relaxed pace. The piece covers [[N01U12M23_34B45A56R67S78]8 b9ar0s1] in total, offering ample time to enjoy its rhythmic structure and melody.</t>
  </si>
  <si>
    <t>The music being discussed has a limited pitch range of [R1A2N3G4E5] [oc0ta1ve2s3], which allows for a greater emphasis on the nuances of tone and phrasing. Additionally, the music is in the [[K01E12Y23]3 k4ey5], which gives it a special emotional quality. The song has a duration of [T1M213] seconds and a soothing, peaceful [te0mp1o2]. The musical performance employs [I1N2S3T4R5U6M7E8N9T0S1], and the meter of the music is [T1I2M3E4_5S6I7G8N9A0T1U2R3E4]. Overall, this music is defined by its relaxed [te0mp1o2] and [E1M2O3T4I5O6N7] emotional quality.</t>
  </si>
  <si>
    <t>['K1_1', 'R3_1', 'S4_1']</t>
  </si>
  <si>
    <t>This [G1E2N3R4E5] song employs the [[K01E12Y23]3 k4ey5] to create a distinctive and powerful sound that resonates with listeners. The rhythm of the music is highly dynamic, adding to the overall energy of the piece. While this song draws from the conventions of [G1E2N3R4E5] music, its use of the [[K01E12Y23]3 k4ey5] gives it a unique twist that sets it apart from other songs in the genre.</t>
  </si>
  <si>
    <t>This song has several unique characteristics that make it stand out. First, its pitch range is within [R1A2N3G4E5] [oc0ta1ve2s3], giving it a distinctive sound that is not often heard in other songs. Second, the song's length is determined by [[N01U12M23_34B45A56R67S78]8 b9ar0s1], allowing for a structured and cohesive musical experience. Finally, the song features a [ti0me1 s2ig3na4tu5re6] that is not commonly found, adding an element of surprise and intrigue for listeners who may not be familiar with this particular style of music. Overall, these distinct elements combine to create a truly memorable musical composition.</t>
  </si>
  <si>
    <t>The music evokes [E1M2O3T4I5O6N7] and is marked by [T1M213] seconds of playtime.</t>
  </si>
  <si>
    <t>This [T1M213]-second-long song utilizes the [[K01E12Y23]3 k4ey5] to create a distinct atmosphere.</t>
  </si>
  <si>
    <t>The music is characterized by a moderate pace and a rich, dynamic sonic palette created by its use of the [[K01E12Y23]3 k4ey5]. The song has a length of [T1M213] seconds and is notable for the absence of [I1N2S3T4R5U6M7E8N9T0S1].</t>
  </si>
  <si>
    <t>['T1_0', 'S4_0', 'R3_1', 'TS1_1']</t>
  </si>
  <si>
    <t>The song, performed with a lively rhythm, is not rooted in the traditions of the classic [G1E2N3R4E5] style, and features a [ti0me1 s2ig3na4tu5re6 o7f 8[T91I02M13E24_35S46I57G68N79A80T91U02R13E24]3]. Despite not being bound by traditional conventions, the song is executed quickly and with great energy, making for an exciting and dynamic listening experience.</t>
  </si>
  <si>
    <t>The musical piece showcases a pitch range within [R1A2N3G4E5] [oc0ta1ve2s3] and the rhythm in this song is really lively. The combination of these elements creates a dynamic and engaging piece of music that is sure to capture the listener's attention. The range of pitches used allows for a variety of melodic motifs to be explored, while the lively rhythm provides a strong foundation for the piece and keeps the energy level high throughout. Overall, this musical composition is a testament to the power of skilled musicianship and creative expression.</t>
  </si>
  <si>
    <t>The pitch range of [R1A2N3G4E5] [oc0ta1ve2s3] adds a distinctive character to the music, emphasizing its emotional depth, while the use of [[K01E12Y23]3 k4ey5] creates a distinct atmosphere. With a length of [T1M213] seconds, this track sets a tranquil and smooth [te0mp1o2], devoid of any [I1N2S3T4R5U6M7E8N9T0S1]. Its atypical [[T01I12M23E34_45S56I67G78N89A90T01U12R23E34]4 t5im6e 7si8gn9at0ur1e2] further contributes to its unique nature. With a slow pace, the song embodies the essence of classic [G1E2N3R4E5] music.</t>
  </si>
  <si>
    <t>Instruments are a crucial component in any musical performance. Without instruments, music would not have the depth, richness, and variety that we all enjoy. Different types of instruments produce different sounds and tones, allowing musicians to create complex and intricate arrangements that engage and entertain their audience. From the gentle plucking of a guitar to the powerful beat of drums, instruments are essential tools that allow musicians to express themselves and bring their music to life. Whether it's a small intimate gathering or a large-scale concert, instruments provide the backbone of any memorable musical experience.</t>
  </si>
  <si>
    <t>['P4_1', 'K1_1', 'TS1_1', 'I1_1', 'T1_1', 'EM1_1']</t>
  </si>
  <si>
    <t>The compact pitch range of [R1A2N3G4E5] [oc0ta1ve2s3] results in a focused and impactful musical performance composed in the [[K01E12Y23]3 k4ey5], set in [T1I2M3E4_5S6I7G8N9A0T1U2R3E4]. Brought to life through the use of [I1N2S3T4R5U6M7E8N9T0S1], the song moves gently, while being defined by [E1M2O3T4I5O6N7].</t>
  </si>
  <si>
    <t>The compact pitch range of [R1A2N3G4E5] [oc0ta1ve2s3] results in a focused and impactful musical performance, while the use of [[K01E12Y23]3 k4ey5] conveys a unique and resonant sound. This [T1M213]-second-long song features a soft and smooth [te0mp1o2] and is enriched by [I1N2S3T4R5U6M7E8N9T0S1]. It also showcases a [ti0me1 s2ig3na4tu5re6] that is not commonly found, [T1I2M3E4_5S6I7G8N9A0T1U2R3E4]. Played at a high [te0mp1o2], this unmistakably [G1E2N3R4E5] style song progresses over [[N01U12M23_34B45A56R67S78]8 b9ar0s1].</t>
  </si>
  <si>
    <t>['K1_1', 'B1_1', 'R3_2', 'I1_1']</t>
  </si>
  <si>
    <t>The captivating and memorable experience of this song is attributed to its choice of [ke0y1], which results in a unique sound. The song progresses through a specific number of bars, maintaining consistency in its moderate beat. The sound of the music is brought to life by the use of specific instruments, contributing to the overall feel of the song.</t>
  </si>
  <si>
    <t>['T1_1', 'TM1_1', 'R3_0', 'I1_1']</t>
  </si>
  <si>
    <t>This slow-paced song has a duration of [T1M213] seconds and features an easy-going rhythm with [I1N2S3T4R5U6M7E8N9T0S1] as the main instruments. The overall feel of the music is relaxed and laid-back, allowing the listener to enjoy the melody and appreciate the smoothness of the performance. The combination of the slow [te0mp1o2] and the easy rhythm creates a soothing atmosphere that is perfect for unwinding and relaxing. Whether you want to sit back and listen to the music or simply use it as background noise, this song is sure to provide a calming and enjoyable experience.</t>
  </si>
  <si>
    <t>['K1_1', 'R3_0', 'TS1_o', 'I1_1', 'T1_1', 'B1_1']</t>
  </si>
  <si>
    <t>The musical performance employs [I1N2S3T4R5U6M7E8N9T0S1] and this music moves slowly with a very meditative beat. The [ke0y1] adds a unique flavor to this music and the [ti0me1 s2ig3na4tu5re6] used is not commonly found. In total, there are roughly [[N01U12M23_34B45A56R67S78]8 b9ar0s1] in this song.</t>
  </si>
  <si>
    <t>The music's limited pitch range of [R1A2N3G4E5] [oc0ta1ve2s3] allows for a greater emphasis on the nuances of tone and phrasing, while the [[K01E12Y23]3 k4ey5] adds a unique flavor to this music. With a running time of [T1M213] seconds, the song maintains a [te0mp1o2] that is just right. The musical performance showcases the skilled use of [I1N2S3T4R5U6M7E8N9T0S1], complemented by the meter of [T1I2M3E4_5S6I7G8N9A0T1U2R3E4]. With a moderate [te0mp1o2], this music is defined by its [E1M2O3T4I5O6N7].</t>
  </si>
  <si>
    <t>This song is comprised of [[N01U12M23_34B45A56R67S78]8 b9ar0s1] and has a duration of [T1M213] seconds. The music is structured into a specific number of bars, and the total duration of the song is determined by the length of these bars. Therefore, the number of bars and the duration of the song are inherently connected, with the length of each bar contributing to the overall duration of the piece.</t>
  </si>
  <si>
    <t>This song is divided into [[N01U12M23_34B45A56R67S78]8 b9ar0s1] and the music is enriched by [I1N2S3T4R5U6M7E8N9T0S1]. The number of bars in the song provides a structural framework for the music, allowing it to be divided into smaller sections. Meanwhile, the use of various instruments adds depth and complexity to the overall sound, creating a richer musical experience for the listener. Whether it's the use of strings, percussion, or wind instruments, each element adds its own unique contribution to the music, resulting in a cohesive and well-rounded musical composition.</t>
  </si>
  <si>
    <t>['P4_1', 'TM1_1', 'I1_1', 'T1_2', 'B1_1']</t>
  </si>
  <si>
    <t>The compact pitch range of [R1A2N3G4E5] [oc0ta1ve2s3] results in a focused and impactful musical performance. This [T1M213]-second-long song, with the use of [I1N2S3T4R5U6M7E8N9T0S1], is vital to the music. Its rhythm is moderate, and the music spans [[N01U12M23_34B45A56R67S78]8 b9ar0s1].</t>
  </si>
  <si>
    <t>This is a slow-[te0mp1o2] song with a powerful and memorable sound provided by the [[K01E12Y23]3 k4ey5]. The song is [T1M213] seconds long and its composition does not involve the use of [I1N2S3T4R5U6M7E8N9T0S1].</t>
  </si>
  <si>
    <t>['P4_1', 'K1_1', 'TM1_1', 'I4_0', 'B1_1']</t>
  </si>
  <si>
    <t>This music provides a one-of-a-kind and unforgettable listening experience with its pitch range of [R1A2N3G4E5] [oc0ta1ve2s3]. The use of the [[K01E12Y23]3 k4ey5] creates a distinct atmosphere that enhances the overall vibe. The track has a duration of [T1M213] seconds, and interestingly, the melody track does not incorporate [I1N2S3T4R5U6M7E8N9T0]. The composition itself comprises of [[N01U12M23_34B45A56R67S78]8 b9ar0s1], which further adds to its unique and complex structure.</t>
  </si>
  <si>
    <t>The use of the [[K01E12Y23]3 k4ey5] in this music creates a rich and dynamic sonic palette that complements the very calming and soothing beat of the song. The result is a pleasing auditory experience that is both relaxing and engaging, making it a great choice for unwinding after a long day or simply enjoying some downtime. Whether you're a fan of this particular genre or not, the artful combination of [ke0y1] and rhythm in this piece is sure to impress and delight music lovers of all kinds.</t>
  </si>
  <si>
    <t>['TS1_o', 'I1_0', 'T1_0', 'S4_0', 'B1_1']</t>
  </si>
  <si>
    <t>This song's [ti0me1 s2ig3na4tu5re6] is not standard, and it has opted not to incorporate instruments. Played at a brisk pace, the music is not easily recognizable as [G1E2N3R4E5] style, covering [[N01U12M23_34B45A56R67S78]8 b9ar0s1].</t>
  </si>
  <si>
    <t>The song that plays for [T1M213] seconds is defined by [E1M2O3T4I5O6N7], and is notable for its lack of [I1N2S3T4R5U6M7E8N9T0S1]. Despite the absence of traditional accompaniment, the music conveys a powerful emotional message.</t>
  </si>
  <si>
    <t>['P4_1', 'K1_1', 'I1_1', 'S4_0', 'S2_0']</t>
  </si>
  <si>
    <t>The music has a distinctive character that emphasizes its emotional depth through its pitch range of [R1A2N3G4E5] [oc0ta1ve2s3]. It also conveys a unique and resonant sound with its use of [[K01E12Y23]3 k4ey5] and is complemented by the [I1N2S3T4R5U6M7E8N9T0S1] used in the composition. However, despite these qualities, it does not embody the essence of [G1E2N3R4E5] genre and is not evocative of [A1R2T3I4S5T6]'s classic sound.</t>
  </si>
  <si>
    <t>['P4_1', 'K1_1', 'TM1_1', 'R3_2', 'I1_0', 'TS1_o', 'T1_2', 'EM1_1', 'B1_1']</t>
  </si>
  <si>
    <t>The use of a specific pitch range of [R1A2N3G4E5] [oc0ta1ve2s3] creates a cohesive and unified sound throughout the musical piece, while the choice of [[K01E12Y23]3 k4ey5] results in a captivating and memorable experience. Lasting for [T1M213] seconds, the track maintains a moderate beat and excludes any [I1N2S3T4R5U6M7E8N9T0S1]. Its [ti0me1 s2ig3na4tu5re6], [T1I2M3E4_5S6I7G8N9A0T1U2R3E4], is not typical, and the song's moderate [te0mp1o2] further enhances its overall feel. With its projection of [E1M2O3T4I5O6N7], the composition consists of approximately [[N01U12M23_34B45A56R67S78]8 b9ar0s1].</t>
  </si>
  <si>
    <t>The music is in [T1I2M3E4_5S6I7G8N9A0T1U2R3E4].</t>
  </si>
  <si>
    <t>The slow performance of the song, which consists of approximately [[N01U12M23_34B45A56R67S78]8 b9ar0s1], lasts for [T1M213] seconds. The use of [I1N2S3T4R5U6M7E8N9T0S1] is essential to the music, contributing to its overall composition and sound.</t>
  </si>
  <si>
    <t>This song, which exemplifies the [G1E2N3R4E5] style, offers a unique and memorable listening experience with its pitch range of [R1A2N3G4E5] [oc0ta1ve2s3]. Whether you're a fan of [G1E2N3R4E5] music or simply enjoy exploring new sounds, the distinctive pitch range of this classic example is sure to capture your attention and leave a lasting impression.</t>
  </si>
  <si>
    <t>This musical piece evokes a [E1M2O3T4I5O6N7] feeling and has a duration of [[N01U12M23_34B45A56R67S78]8 b9ar0s1]. Its rhythm is neither too fast nor too slow, creating a balanced [te0mp1o2]. The performance features the skilled use of [I1N2S3T4R5U6M7E8N9T0S1], which adds to the overall quality of the music.</t>
  </si>
  <si>
    <t>['T1_2', 'B1_1', 'R3_2']</t>
  </si>
  <si>
    <t>This song has a moderate [te0mp1o2] that falls within the middle range. It spans [[N01U12M23_34B45A56R67S78]8 b9ar0s1] throughout its duration.</t>
  </si>
  <si>
    <t>This music's pitch range of [R1A2N3G4E5] [oc0ta1ve2s3] offers a unique and memorable listening experience, composed in the [[K01E12Y23]3 k4ey5]. The rhythm of this song is not too fast or too slow, and [I1N2S3T4R5U6M7E8N9T0S1] are utilized in the musical performance.</t>
  </si>
  <si>
    <t>This song's arrangement has omitted the use of [I1N2S3T4R5U6M7E8N9T0], which is not featured in the melody track. You can hear [[N01U12M23_34B45A56R67S78]8 b9ar0s1] in this song.</t>
  </si>
  <si>
    <t>['R3_2', 'I1_1']</t>
  </si>
  <si>
    <t>The musical performance employs [I1N2S3T4R5U6M7E8N9T0S1] with a moderate beat to the song.</t>
  </si>
  <si>
    <t>The musical piece employs a specific pitch range spanning [R1A2N3G4E5] [oc0ta1ve2s3] to create a cohesive and unified sound. The use of the [[K01E12Y23]3 k4ey5] further enhances the powerful and memorable quality of the music. With a runtime of [T1M213] seconds, the song maintains a tranquil and peaceful rhythm that is brought to life through the skillful use of [I1N2S3T4R5U6M7E8N9T0S1]. Despite not conforming to a common [ti0me1 s2ig3na4tu5re6 o7f 8[T91I02M13E24_35S46I57G68N79A80T91U02R13E24]3], the music maintains a slow [te0mp1o2] and effectively conveys [E1M2O3T4I5O6N7]. The piece comprises a total of [[N01U12M23_34B45A56R67S78]8 b9ar0s1].</t>
  </si>
  <si>
    <t>The pitch range of [R1A2N3G4E5] [oc0ta1ve2s3] adds a distinctive character to the music, emphasizing its emotional depth, while the choice of [[K01E12Y23]3 k4ey5] results in a captivating and memorable experience. This song has a runtime of [T1M213] seconds with a beat that is neither too fast nor too slow. [I1N2S3T4R5U6M7E8N9T0S1] are utilized in the musical performance, accompanied by a [T1I2M3E4_5S6I7G8N9A0T1U2R3E4] meter. The song has a fast [te0mp1o2] and is inherently [E1M2O3T4I5O6N7] in nature, featuring [[N01U12M23_34B45A56R67S78]8 b9ar0s1].</t>
  </si>
  <si>
    <t>This is a TM1-second song that progresses through NUM_BARS bars, and features a rhythm that is very comforting. However, the [ti0me1 s2ig3na4tu5re6] of this song is unconventional and differs from the typical meter found in most popular music, as it is indicated by TIME_SIGNATURE. Despite the unconventional [ti0me1 s2ig3na4tu5re6], the song's comforting rhythm creates a unique listening experience that is both soothing and engaging.</t>
  </si>
  <si>
    <t>['P4_1', 'K1_1', 'TM1_1', 'I1_0', 'TS1_o', 'T1_0', 'S4_0', 'B1_1']</t>
  </si>
  <si>
    <t>The compact pitch range of [R1A2N3G4E5] [oc0ta1ve2s3] results in a focused and impactful musical performance, complemented by its use of [[K01E12Y23]3 k4ey5], which conveys a unique and resonant sound. The track has a duration of [T1M213] seconds, and [I1N2S3T4R5U6M7E8N9T0S1] are not a part of the instrumentation in this song. The choice of [T1I2M3E4_5S6I7G8N9A0T1U2R3E4] as the [ti0me1 s2ig3na4tu5re6] is not common, contributing to the song's distinctive quality. With a fast pace and [[N01U12M23_34B45A56R67S78]8 b9ar0s1], this music diverges from the evocative sound typically associated with the classic [G1E2N3R4E5].</t>
  </si>
  <si>
    <t>['K1_1', 'TM1_1', 'R3_1', 'TS1_o', 'R1_1', 'T1_2', 'S4_1']</t>
  </si>
  <si>
    <t>With its use of [[K01E12Y23]3 k4ey5], this music conveys a unique and resonant sound while playing for [T1M213] seconds. The beat in this song is very forceful, and its [ti0me1 s2ig3na4tu5re6] is not standard, exemplifying its distinctiveness. The upbeat [te0mp1o2] makes this song danceable, as it moves at a balanced rate. Ultimately, this classic representation of [G1E2N3R4E5] music captivates listeners with its combination of unique tonality, powerful beat, non-standard [ti0me1 s2ig3na4tu5re6], and danceable [te0mp1o2].</t>
  </si>
  <si>
    <t>The song's beat is balanced. This means that the rhythm and [te0mp1o2] are consistent and pleasing to the ear. A balanced beat is important in music because it helps to create a sense of cohesion and flow. When the beat is off, it can be distracting and detract from the overall listening experience. A balanced beat allows the listener to fully immerse themselves in the music and enjoy it to its fullest potential. Musicians and producers often spend a lot of time fine-tuning the beat to make sure that it is just right, and when it is, it can make all the difference in the world.</t>
  </si>
  <si>
    <t>This song has approximately [[N01U12M23_34B45A56R67S78]8 b9ar0s1] and is [T1M213] seconds long. The [I1N2S3T4R5U6M7E8N9T0S1] used in the song play an important role in the music.</t>
  </si>
  <si>
    <t>['P4_1', 'B1_1', 'TM1_1', 'S4_0']</t>
  </si>
  <si>
    <t>The song in question has a pitch range that falls within [R1A2N3G4E5] [oc0ta1ve2s3] and progresses over [[N01U12M23_34B45A56R67S78]8 b9ar0s1]. The duration of the track is [T1M213] seconds. However, it does not conform to the usual standards of the [G1E2N3R4E5] genre.</t>
  </si>
  <si>
    <t>['K1_1', 'R3_0', 'TS1_o', 'I1_1', 'EM1_1']</t>
  </si>
  <si>
    <t>The [te0mp1o2] in this song is very laid-back, with an unusual [ti0me1 s2ig3na4tu5re6] [T1I2M3E4_5S6I7G8N9A0T1U2R3E4], while [I1N2S3T4R5U6M7E8N9T0S1] play an important role in adding a unique flavor to the music. Overall, the music is imbued with [E1M2O3T4I5O6N7].</t>
  </si>
  <si>
    <t>['P4_1', 'K1_1', 'TM1_1', 'TS1_o', 'I1_1', 'S4_1']</t>
  </si>
  <si>
    <t>With a pitch range spanning [R1A2N3G4E5] [oc0ta1ve2s3], this music offers a diverse and dynamic listening experience while conveying a unique and resonant sound through its use of [[K01E12Y23]3 k4ey5]. With a running time of [T1M213] seconds, the chosen [ti0me1 s2ig3na4tu5re6] for this song is not ordinary, adding to its distinctiveness. The musical performance employs [I1N2S3T4R5U6M7E8N9T0S1], further enhancing the overall composition. Falling into the category of [G1E2N3R4E5] music, this song delivers an extraordinary auditory journey.</t>
  </si>
  <si>
    <t>['P4_1', 'TM1_1', 'R3_1', 'T1_2', 'EM1_1']</t>
  </si>
  <si>
    <t>The music radiates [E1M2O3T4I5O6N7] and is played at a medium [te0mp1o2] with a very fast-paced beat. Its pitch range is within [R1A2N3G4E5] [oc0ta1ve2s3] and the track is [T1M213] seconds in length.</t>
  </si>
  <si>
    <t>['K1_1', 'R3_0', 'I1_1', 'T1_1', 'EM1_1']</t>
  </si>
  <si>
    <t>The combination of [ke0y1] and instruments play an important role in this music, giving it a special emotional quality. The song's tranquil and peaceful rhythm, along with its slow movement, also contribute to this emotional quality. Overall, the music effectively conveys a deep sense of [E1M2O3T4I5O6N7].</t>
  </si>
  <si>
    <t>The compact pitch range of [R1A2N3G4E5] [oc0ta1ve2s3] results in a focused and impactful musical performance, with the music being filled with [E1M2O3T4I5O6N7]. The limited range allows for greater control and precision in the execution of musical phrases, creating a sense of intentionality and direction in the music. This can heighten the emotional impact of the performance, allowing the performer to convey the intended mood and feeling with greater clarity and power. Whether it be a delicate and intimate ballad or an explosive and passionate aria, the focused nature of a compact pitch range can help to elevate the music to new heights of expressive potential.</t>
  </si>
  <si>
    <t>The music features a [T1I2M3E4_5S6I7G8N9A0T1U2R3E4] meter and is composed in the [[K01E12Y23]3 k4ey5], while being played at a high [te0mp1o2]. The musical performance employs [I1N2S3T4R5U6M7E8N9T0S1].</t>
  </si>
  <si>
    <t>['P4_1', 'K1_1', 'R3_0', 'TS1_o', 'T1_1']</t>
  </si>
  <si>
    <t>The pitch range of [R1A2N3G4E5] [oc0ta1ve2s3] adds a distinctive character to the music, emphasizing its emotional depth, while its use of [[K01E12Y23]3 k4ey5] conveys a unique and resonant sound. The gentle and calming beat of this song is accompanied by an unconventional [[T01I12M23E34_45S56I67G78N89A90T01U12R23E34]4 t5im6e 7si8gn9at0ur1e2], and its slow [te0mp1o2] further enhances its distinctiveness.</t>
  </si>
  <si>
    <t>['P4_1', 'K1_1', 'R3_1', 'TS1_1', 'I1_0', 'T1_0', 'B1_1']</t>
  </si>
  <si>
    <t>The musical piece is an impressive showcase of its pitch range, spanning [R1A2N3G4E5] [oc0ta1ve2s3]. The use of [[K01E12Y23]3 k4ey5] adds to its distinct atmosphere, while the electrifying rhythm truly stands out. The meter of the music is [T1I2M3E4_5S6I7G8N9A0T1U2R3E4], and it's worth noting that there are no [I1N2S3T4R5U6M7E8N9T0S1] present in this song. With a brisk [te0mp1o2], the song progresses through [[N01U12M23_34B45A56R67S78]8 b9ar0s1], offering a truly unique musical experience.</t>
  </si>
  <si>
    <t>The musical piece in question features an out-of-the-norm [ti0me1 s2ig3na4tu5re6], which contributes to its unique character. Additionally, the use of a specific pitch range spanning [R1A2N3G4E5] [oc0ta1ve2s3] helps to create a cohesive and unified sound throughout the composition. Finally, the [I1N2S3T4R5U6M7E8N9T0S1] used in the piece contribute to the overall musical arrangement, enhancing its richness and complexity.</t>
  </si>
  <si>
    <t>['P4_1', 'K1_1', 'R3_2', 'I1_0', 'S4_0']</t>
  </si>
  <si>
    <t>The song's style is not reflective of the usual features of [G1E2N3R4E5] genre; however, it provides a powerful and memorable sound with a steady and moderate rhythm. Its pitch range is within [R1A2N3G4E5] [oc0ta1ve2s3], and the [[K01E12Y23]3 k4ey5] is prominent throughout. Interestingly, this song is devoid of [I1N2S3T4R5U6M7E8N9T0S1].</t>
  </si>
  <si>
    <t>['P4_1', 'K1_1', 'TM1_1', 'R3_2', 'T1_2', 'B1_1']</t>
  </si>
  <si>
    <t>With a pitch range spanning [R1A2N3G4E5] [oc0ta1ve2s3], this music offers a diverse and dynamic listening experience, while the [[K01E12Y23]3 k4ey5] adds a unique flavor. The song has a playtime of [T1M213] seconds and features a relaxed and moderate rhythm, complemented by a moderate [te0mp1o2]. In total, the music consists of [[N01U12M23_34B45A56R67S78]8 b9ar0s1].</t>
  </si>
  <si>
    <t>This music offers a unique and memorable listening experience with its pitch range of [R1A2N3G4E5] [oc0ta1ve2s3]. It is composed in the [[K01E12Y23]3 k4ey5] and runs for [T1M213] seconds, with a beat that is neither too fast nor too slow. The music is brought to life through the use of [I1N2S3T4R5U6M7E8N9T0S1], and features an unconventional [ti0me1 s2ig3na4tu5re6 o7f 8[T91I02M13E24_35S46I57G68N79A80T91U02R13E24]3]. Despite being moderately-paced, the music conveys [E1M2O3T4I5O6N7] to the listener, making it a captivating and engaging piece of music.</t>
  </si>
  <si>
    <t>The song has a duration of [T1M213] seconds and features a [ti0me1 s2ig3na4tu5re6 o7f 8[T91I02M13E24_35S46I57G68N79A80T91U02R13E24]3].</t>
  </si>
  <si>
    <t>['I4_0', 'TM1_1', 'R3_0', 'I1_1']</t>
  </si>
  <si>
    <t>The musical performance employs various instruments, but the melody track is distinguished by the absence of a particular instrument. This song plays for TM1 seconds and has a very soothing and peaceful [te0mp1o2]. Overall, the combination of instruments and [te0mp1o2] creates a unique musical experience for the listener.</t>
  </si>
  <si>
    <t>['P4_1', 'K1_1', 'TM1_1', 'R3_1', 'I1_0', 'TS1_o', 'T1_1', 'S4_1', 'S2_1', 'B1_1']</t>
  </si>
  <si>
    <t>The music's limited pitch range of [R1A2N3G4E5] [oc0ta1ve2s3] allows for a greater emphasis on the nuances of tone and phrasing, while its use of [[K01E12Y23]3 k4ey5] creates a distinct atmosphere. Running for [T1M213] seconds, this track showcases a really intense [te0mp1o2]. The absence of [I1N2S3T4R5U6M7E8N9T0S1] in this song contributes to its unique sound. Employing a non-standard [ti0me1 s2ig3na4tu5re6 o7f 8[T91I02M13E24_35S46I57G68N79A80T91U02R13E24]3] and featuring a slow [te0mp1o2], this unmistakably [G1E2N3R4E5]-style song is reminiscent of [A1R2T3I4S5T6]. With a structure consisting of [[N01U12M23_34B45A56R67S78]8 b9ar0s1], the music captures the essence of the genre.</t>
  </si>
  <si>
    <t>The music has a moderate [te0mp1o2] and its choice of [ke0y1] results in a captivating and memorable experience.</t>
  </si>
  <si>
    <t>The music in question falls squarely within the [G1E2N3R4E5] genre and uses a specific pitch range of [R1A2N3G4E5] [oc0ta1ve2s3] to create a cohesive and unified sound throughout the musical piece. The [[K01E12Y23]3 k4ey5] is utilized to produce a distinct atmosphere, while the comfortably moderate rhythm adds to the overall musical experience that lasts [T1M213] seconds. The [I1N2S3T4R5U6M7E8N9T0S1] play an important role in the music, which has a meter of [T1I2M3E4_5S6I7G8N9A0T1U2R3E4], and [[N01U12M23_34B45A56R67S78]8 b9ar0s1] in total. The [te0mp1o2] of the song is moderate, contributing to the overall aesthetic of the music.</t>
  </si>
  <si>
    <t>The pitch range of [R1A2N3G4E5] [oc0ta1ve2s3] in this music, coupled with its use of the [[K01E12Y23]3 k4ey5], results in a truly distinct and unforgettable auditory experience. The combination of these elements produces a rich and dynamic sonic palette, offering listeners a unique and memorable musical journey. Whether you're a music aficionado or simply a casual listener, this music's pitch range and [ke0y1] usage are sure to captivate and delight your ears.</t>
  </si>
  <si>
    <t>['P4_1', 'K1_1', 'TS1_o', 'I1_0', 'T1_0', 'S4_1']</t>
  </si>
  <si>
    <t>The music, steeped in the traditions of [G1E2N3R4E5] style, utilizes a limited pitch range of [R1A2N3G4E5] [oc0ta1ve2s3], which allows for a greater emphasis on the nuances of tone and phrasing. Additionally, the use of the [[K01E12Y23]3 k4ey5] creates a rich and dynamic sonic palette, while the deviation from the norm in the [ti0me1 s2ig3na4tu5re6 o7f 8[T91I02M13E24_35S46I57G68N79A80T91U02R13E24]3] adds a unique flavor to the composition. This song also features a fast-paced beat and notably lacks any [I1N2S3T4R5U6M7E8N9T0S1], further contributing to its distinct character and overall aesthetic.</t>
  </si>
  <si>
    <t>['P4_1', 'K1_1', 'R3_0', 'TS1_o', 'I1_0', 'B1_1']</t>
  </si>
  <si>
    <t>This music offers a unique and memorable listening experience with its pitch range of [R1A2N3G4E5] [oc0ta1ve2s3]. The use of [[K01E12Y23]3 k4ey5] creates a rich and dynamic sonic palette, while the rhythm of the song is very relaxing and tranquil. Additionally, the chosen [ti0me1 s2ig3na4tu5re6], [T1I2M3E4_5S6I7G8N9A0T1U2R3E4], is not ordinary, adding to the song's distinctive character. Despite this, the composition of the song does not involve the use of any instruments, and it is comprised of [[N01U12M23_34B45A56R67S78]8 b9ar0s1]. Overall, this music is a compelling and captivating piece that showcases a blend of creative musical elements.</t>
  </si>
  <si>
    <t>The [[K01E12Y23]3 k4ey5] used in this music is particularly significant, providing a powerful and memorable sound. This song has a duration of [T1M213] seconds and is notable for the absence of any [I1N2S3T4R5U6M7E8N9T0S1] being played.</t>
  </si>
  <si>
    <t>The song's running time is [T1M213] seconds and the [ke0y1] adds a unique flavor to this music. The [ke0y1] signature of a piece of music can greatly impact its sound and emotional effect. It determines which notes are used most often and creates a tonal center for the music. By choosing a particular [ke0y1] signature, a composer can evoke different moods and feelings in the listener. Therefore, the [ke0y1] of a song is an essential element to consider when analyzing or appreciating a piece of music.</t>
  </si>
  <si>
    <t>['I4_1', 'P4_1', 'R3_0']</t>
  </si>
  <si>
    <t>The signature sound of the melody track is created by [I1N2S3T4R5U6M7E8N9T0], which has a pitch range spanning [R1A2N3G4E5] [oc0ta1ve2s3]. This creates a diverse and dynamic listening experience for the audience. Additionally, the rhythm in this song is very tranquil, adding to the overall calming effect of the music.</t>
  </si>
  <si>
    <t>The song is composed in the [[K01E12Y23]3 k4ey5] and has a pitch range within [R1A2N3G4E5] [oc0ta1ve2s3]. It is [T1M213] seconds long and features a peaceful beat. The musical performance incorporates [I1N2S3T4R5U6M7E8N9T0S1], and the [ti0me1 s2ig3na4tu5re6] of the music is [T1I2M3E4_5S6I7G8N9A0T1U2R3E4]. With a moderate [te0mp1o2], this song evokes a [E1M2O3T4I5O6N7] nature.</t>
  </si>
  <si>
    <t>['S4_0', 'TM1_1', 'TS1_o']</t>
  </si>
  <si>
    <t>The song in question stands out from the typical features of the [G1E2N3R4E5] genre with its distinct style. Clocking in at [T1M213] seconds, the song's length is noteworthy. Additionally, the song's [ti0me1 s2ig3na4tu5re6] is uncommonly used, further setting it apart from the norm.</t>
  </si>
  <si>
    <t>The pitch range of [R1A2N3G4E5] [oc0ta1ve2s3] adds a distinctive character to the music, emphasizing its emotional depth, while the use of [[K01E12Y23]3 k4ey5] conveys a unique and resonant sound. This song plays for [T1M213] seconds and features an incredibly powerful rhythm. Its arrangement deliberately omits the use of [I1N2S3T4R5U6M7E8N9T0S1]. The music is based on a [[T01I12M23E34_45S56I67G78N89A90T01U12R23E34]4 t5im6e 7si8gn9at0ur1e2], and it moves at a rapid rate, evoking a [E1M2O3T4I5O6N7] feeling. Throughout the song, [[N01U12M23_34B45A56R67S78]8 b9ar0s1] can be heard, creating a captivating musical experience.</t>
  </si>
  <si>
    <t>['T1_1', 'K1_1', 'B1_1', 'I1_1']</t>
  </si>
  <si>
    <t>The music that I am describing has a sluggish [te0mp1o2] but what makes it captivating and memorable is its choice of [[K01E12Y23]3 k4ey5]. This song is divided into [[N01U12M23_34B45A56R67S78]8 b9ar0s1] and throughout the piece, [I1N2S3T4R5U6M7E8N9T0S1] play an important role in shaping its overall sound. Despite the slow pace, the combination of the musical elements creates an intriguing and lasting impression on the listener.</t>
  </si>
  <si>
    <t>['TM1_1', 'R3_0', 'I1_0', 'T1_2', 'B1_1']</t>
  </si>
  <si>
    <t>The song has a playtime of [T1M213] seconds and features [[N01U12M23_34B45A56R67S78]8 b9ar0s1] in its composition. Its beat is very calming and soothing, and you won't find any [I1N2S3T4R5U6M7E8N9T0S1] in this moderate-[te0mp1o2] song.</t>
  </si>
  <si>
    <t>The compact pitch range of [R1A2N3G4E5] [oc0ta1ve2s3] results in a focused and impactful musical performance, while the [[K01E12Y23]3 k4ey5] in this music provides a powerful and memorable sound. Comprised of [[N01U12M23_34B45A56R67S78]8 b9ar0s1], the music is brought to life through the use of [I1N2S3T4R5U6M7E8N9T0S1].</t>
  </si>
  <si>
    <t>This song is composed in the [[K01E12Y23]3 k4ey5] and its style is firmly rooted in the traditions of [G1E2N3R4E5] music.</t>
  </si>
  <si>
    <t>The music composed in the [[K01E12Y23]3 k4ey5] with a compact pitch range of [R1A2N3G4E5] [oc0ta1ve2s3] delivers a focused and impactful performance. This song has a highly intense rhythm, and its duration is [T1M213] seconds. It employs a non-typical [[T01I12M23E34_45S56I67G78N89A90T01U12R23E34]4 t5im6e 7si8gn9at0ur1e2] and does not involve the use of [I1N2S3T4R5U6M7E8N9T0S1]. The composition of this music style is deeply rooted in the traditions of [G1E2N3R4E5].</t>
  </si>
  <si>
    <t>This music's pitch range of [R1A2N3G4E5] [oc0ta1ve2s3] offers a unique and memorable listening experience, especially when combined with its duration of [T1M213] seconds. The song's pitch range contributes to its distinctive sound, highlighting the different notes and tones that make up the melody. Additionally, the length of time that the song plays allows listeners to fully immerse themselves in the music, taking in all of the nuances and subtleties that make it so enjoyable to hear. Whether listening for pleasure or as part of a larger performance, this music is sure to captivate audiences with its impressive pitch range and duration.</t>
  </si>
  <si>
    <t>The duration of this song is [T1M213] seconds, and it falls into the category of [G1E2N3R4E5] music.</t>
  </si>
  <si>
    <t>The distinctive character of the music is emphasized by the pitch range of [R1A2N3G4E5] [oc0ta1ve2s3], which adds an emotional depth. Additionally, the [[K01E12Y23]3 k4ey5] contributes a unique flavor to the music. The rhythm of the [T1M213]-second-long track is extremely invigorating, and it features a [T1I2M3E4_5S6I7G8N9A0T1U2R3E4] meter, while being moderately-paced. Interestingly, there are no [I1N2S3T4R5U6M7E8N9T0S1] in this song, and it's not a typical representation of the classic [G1E2N3R4E5] sound.</t>
  </si>
  <si>
    <t>['R3_0', 'I1_1', 'I4_0', 'T1_0', 'B1_1']</t>
  </si>
  <si>
    <t>The musical performance of this song utilizes instruments to create a very peaceful beat. However, you won't find the specific instrument used for the melody in this track. Despite that, the song itself is fast-paced and composed of [[N01U12M23_34B45A56R67S78]8 b9ar0s1] of music.</t>
  </si>
  <si>
    <t>['K1_1', 'T1_2', 'R3_2', 'S4_1']</t>
  </si>
  <si>
    <t>The song embodies the characteristics of [G1E2N3R4E5] style with a consistent and moderate beat, played at a moderate pace, while the [[K01E12Y23]3 k4ey5] adds a unique flavor to this music.</t>
  </si>
  <si>
    <t>The musical performance of [R1A2N3G4E5] [oc0ta1ve2s3] is characterized by a compact pitch range that creates a focused and impactful sound. This effect is further enhanced by the use of [[K01E12Y23]3 k4ey5], which conveys a unique and resonant quality to the music. The song structure consists of [[N01U12M23_34B45A56R67S78]8 b9ar0s1], adding to its sense of coherence and structure. Interestingly, this song has made the deliberate decision not to incorporate [I1N2S3T4R5U6M7E8N9T0S1], resulting in a distinctive and perhaps more stripped-down sound.</t>
  </si>
  <si>
    <t>The use of a specific pitch range of [R1A2N3G4E5] [oc0ta1ve2s3] creates a cohesive and unified sound throughout the musical piece, while the music's use of [[K01E12Y23]3 k4ey5] creates a distinct atmosphere. With a playtime of [T1M213] seconds, the [te0mp1o2] of this song is just right, and it has opted not to incorporate [I1N2S3T4R5U6M7E8N9T0S1]. Featuring a [T1I2M3E4_5S6I7G8N9A0T1U2R3E4] meter, the song showcases a slow [te0mp1o2] and a style that deviates from the usual features of [G1E2N3R4E5] genre.</t>
  </si>
  <si>
    <t>['K1_1', 'T1_2', 'TM1_1', 'S4_0']</t>
  </si>
  <si>
    <t>This music utilizes the [[K01E12Y23]3 k4ey5] to create a unique and resonant sound. The song's [te0mp1o2] is moderate, and it has a length of [T1M213] seconds. Additionally, this track does not adhere to the typical patterns of the [G1E2N3R4E5] genre, setting it apart from other music in the genre.</t>
  </si>
  <si>
    <t>This song offers a unique and memorable listening experience with its pitch range of [R1A2N3G4E5] [oc0ta1ve2s3]. In addition, the [te0mp1o2] of the song is slow, which further enhances the overall ambiance and mood of the music. Together, the combination of the unique pitch range and slow [te0mp1o2] creates a captivating and engaging musical experience that is sure to leave a lasting impression on its listeners.</t>
  </si>
  <si>
    <t>['TM1_1', 'R3_1', 'S4_0']</t>
  </si>
  <si>
    <t>This highly vigorous song lasts for TM1 seconds, but despite its energy, it does not embody the essence of the [G1E2N3R4E5] genre.</t>
  </si>
  <si>
    <t>['P4_1', 'K1_1', 'TM1_1', 'R3_1', 'I1_1', 'S4_0', 'B1_1']</t>
  </si>
  <si>
    <t>The musical piece showcases a pitch range within [R1A2N3G4E5] [oc0ta1ve2s3] and its use of [[K01E12Y23]3 k4ey5] creates a distinct atmosphere. With a runtime of [T1M213] seconds, this song captivates listeners with its exceptionally energetic beat. [I1N2S3T4R5U6M7E8N9T0S1] play an important role in the music, while defying the typical characteristics of [G1E2N3R4E5] genre. The song's duration of [[N01U12M23_34B45A56R67S78]8 b9ar0s1] further adds to its unique charm.</t>
  </si>
  <si>
    <t>['P4_1', 'K1_1', 'TM1_1', 'R3_0', 'I1_0', 'T1_0', 'S4_0']</t>
  </si>
  <si>
    <t>The pitch range of [R1A2N3G4E5] [oc0ta1ve2s3] adds a distinctive character to the music, emphasizing its emotional depth, while the [[K01E12Y23]3 k4ey5] gives this music a special emotional quality. With a runtime of [T1M213] seconds, the rhythm in this song is very tranquil, complemented by the absence of [I1N2S3T4R5U6M7E8N9T0S1]. Despite being played at a rapid pace, this music is not a prime example of the typical [G1E2N3R4E5] style.</t>
  </si>
  <si>
    <t>This music's pitch range is within [R1A2N3G4E5] [oc0ta1ve2s3], and its use of [[K01E12Y23]3 k4ey5] creates a distinct atmosphere. The song has a duration of [T1M213] seconds and a very mellow rhythm. It is devoid of [I1N2S3T4R5U6M7E8N9T0S1] and follows a meter of [T1I2M3E4_5S6I7G8N9A0T1U2R3E4]. Additionally, the music is high-[te0mp1o2] and characterized by [E1M2O3T4I5O6N7].</t>
  </si>
  <si>
    <t>['TS1_1', 'B1_1', 'TM1_1', 'I1_1']</t>
  </si>
  <si>
    <t>This music has a meter of [T1I2M3E4_5S6I7G8N9A0T1U2R3E4] and is comprised of [[N01U12M23_34B45A56R67S78]8 b9ar0s1], with a duration of [T1M213] seconds. The [I1N2S3T4R5U6M7E8N9T0S1] play an important role in the composition, contributing to its overall sound and character.</t>
  </si>
  <si>
    <t>['K1_1', 'S4_0', 'I1_1']</t>
  </si>
  <si>
    <t>The use of the [[K01E12Y23]3 k4ey5] in this music creates a rich and dynamic sonic palette, while it is not a true representation of the typical [G1E2N3R4E5] genre. Nevertheless, the [I1N2S3T4R5U6M7E8N9T0S1] play an important role in the music, contributing to its unique sound and style.</t>
  </si>
  <si>
    <t>['TS1_1', 'T1_0', 'S4_1', 'I1_1']</t>
  </si>
  <si>
    <t>This [G1E2N3R4E5] music is brought to life through the use of [I1N2S3T4R5U6M7E8N9T0S1] and is based on a [[T01I12M23E34_45S56I67G78N89A90T01U12R23E34]4 t5im6e 7si8gn9at0ur1e2], which gives it a distinct rhythmic structure. The music is played at a quick pace, adding to its lively and energetic feel. Overall, the combination of the unique [ti0me1 s2ig3na4tu5re6], the quick [te0mp1o2], and the choice of instruments used creates a dynamic and engaging musical experience.</t>
  </si>
  <si>
    <t>['B1_1', 'TS1_1']</t>
  </si>
  <si>
    <t>This song has [[N01U12M23_34B45A56R67S78]8 b9ar0s1] and its meter is [T1I2M3E4_5S6I7G8N9A0T1U2R3E4].</t>
  </si>
  <si>
    <t>The pitch range of [R1A2N3G4E5] [oc0ta1ve2s3] adds a distinctive character to the music, emphasizing its emotional depth. In addition, the use of [[K01E12Y23]3 k4ey5] creates a distinct atmosphere. This [T1M213]-second song has a moderate and easy-to-follow beat. The composition does not involve the use of [I1N2S3T4R5U6M7E8N9T0S1], and the music follows a [T1I2M3E4_5S6I7G8N9A0T1U2R3E4] meter, played at a relaxed pace. With [[N01U12M23_34B45A56R67S78]8 b9ar0s1], the music expresses [E1M2O3T4I5O6N7] through its composition, delivering a unique listening experience.</t>
  </si>
  <si>
    <t>This music offers a diverse and dynamic listening experience with a pitch range spanning [R1A2N3G4E5] [oc0ta1ve2s3]. It conveys a unique and resonant sound through its use of [[K01E12Y23]3 k4ey5]. The rhythm in this song is truly electrifying, and the [I1N2S3T4R5U6M7E8N9T0S1] add to the musical composition. The song's running time is [T1M213] seconds, with a [ti0me1 s2ig3na4tu5re6 o7f 8[T91I02M13E24_35S46I57G68N79A80T91U02R13E24]3] and a brisk [te0mp1o2]. Despite its lack of heavy influence from the conventions of the [G1E2N3R4E5] genre, the song's sound stands out as a captivating and original creation.</t>
  </si>
  <si>
    <t>The compact pitch range of [R1A2N3G4E5] [oc0ta1ve2s3] results in a focused and impactful musical performance, while the use of [[K01E12Y23]3 k4ey5] creates a rich and dynamic sonic palette. With a length of [T1M213] seconds, the song maintains a consistent and moderate beat, devoid of [I1N2S3T4R5U6M7E8N9T0S1] in its instrumentation. It follows a [T1I2M3E4_5S6I7G8N9A0T1U2R3E4] meter, boasting a slow [te0mp1o2], and ventures beyond the typical boundaries of the [G1E2N3R4E5] genre.</t>
  </si>
  <si>
    <t>['P4_1', 'K1_1', 'TM1_1', 'R3_2', 'TS1_1', 'I1_0', 'R1_1', 'S4_0']</t>
  </si>
  <si>
    <t>This song has a pitch range within [R1A2N3G4E5] [oc0ta1ve2s3] and is played in [K1E2Y3], giving it a special emotional quality. Its length is [T1M213] seconds and has a moderate and enjoyable [te0mp1o2] that makes it danceable. The meter of the music is [T1I2M3E4_5S6I7G8N9A0T1U2R3E4] and its arrangement omits the use of [I1N2S3T4R5U6M7E8N9T0S1]. Despite its upbeat [te0mp1o2], the song is not easily recognizable as [G1E2N3R4E5] style.</t>
  </si>
  <si>
    <t>['T1_0', 'R3_2']</t>
  </si>
  <si>
    <t>The song has a fast [te0mp1o2] and a steady, moderate rhythm.</t>
  </si>
  <si>
    <t>This song has a very forceful beat and has opted not to incorporate any instruments. The length of the track is [T1M213] seconds.</t>
  </si>
  <si>
    <t>This track is [T1M213] seconds in length and composed in the [[K01E12Y23]3 k4ey5] with a compact pitch range of [R1A2N3G4E5] [oc0ta1ve2s3], resulting in a focused and impactful musical performance. The [te0mp1o2] of the song is moderate and enjoyable, and it is devoid of [I1N2S3T4R5U6M7E8N9T0S1]. The [ti0me1 s2ig3na4tu5re6] of this unconventional piece is [T1I2M3E4_5S6I7G8N9A0T1U2R3E4] with a slow-paced beat heavily influenced by [G1E2N3R4E5] style. The song is divided into [[N01U12M23_34B45A56R67S78]8 b9ar0s1], creating a unique and interesting musical structure.</t>
  </si>
  <si>
    <t>['I4_0', 'T1_2', 'B1_1', 'R3_2']</t>
  </si>
  <si>
    <t>The melody track of this song is devoid of [I1N2S3T4R5U6M7E8N9T0], but it is played at a moderate speed and consists of [[N01U12M23_34B45A56R67S78]8 b9ar0s1]. Despite the lack of the [I1N2S3T4R5U6M7E8N9T0], the relaxed and moderate rhythm of the song still makes it enjoyable to listen to.</t>
  </si>
  <si>
    <t>The song's pitch range is within [R1A2N3G4E5] [oc0ta1ve2s3] and it features the [[K01E12Y23]3 k4ey5], providing a powerful and memorable sound. With a duration of [T1M213] seconds, the song showcases an extremely strong beat. It deliberately excludes [I1N2S3T4R5U6M7E8N9T0S1] and instead incorporates an unusual [[T01I12M23E34_45S56I67G78N89A90T01U12R23E34]4 t5im6e 7si8gn9at0ur1e2]. Played at a gentle pace, the music radiates [E1M2O3T4I5O6N7].</t>
  </si>
  <si>
    <t>This song has a [ti0me1 s2ig3na4tu5re6 o7f 8[T91I02M13E24_35S46I57G68N79A80T91U02R13E24]3] and falls outside the typical boundaries of the [G1E2N3R4E5] genre. Interestingly, you won't hear any [I1N2S3T4R5U6M7E8N9T0S1] in the music, which adds to its unique sound and style.</t>
  </si>
  <si>
    <t>The use of [[K01E12Y23]3 k4ey5] in this music creates a distinct atmosphere that is further enhanced by the skillful utilization of [I1N2S3T4R5U6M7E8N9T0S1]. The music comes to life through the harmonious interplay of these elements, with the choice of [ke0y1] contributing to the overall mood and the instrumentation providing the texture and depth that make the piece truly captivating. Whether it is the use of a [mi0no1r2] [ke0y1] to convey a sense of melancholy or the incorporation of unique and unconventional instruments to create an otherworldly ambiance, the careful consideration of these factors is what sets this music apart and makes it such a powerful form of artistic expression.</t>
  </si>
  <si>
    <t>['P4_1', 'R3_2', 'I1_0']</t>
  </si>
  <si>
    <t>This song provides a unique and memorable listening experience due to its pitch range of [R1A2N3G4E5] [oc0ta1ve2s3]. It also features a steady and moderate rhythm, while [I1N2S3T4R5U6M7E8N9T0S1] are not included in its instrumentation. Together, these elements create a distinctive musical composition that stands out from others. Whether you are a music enthusiast or a casual listener, this song is worth adding to your playlist.</t>
  </si>
  <si>
    <t>['I4_0', 'T1_2', 'R3_0', 'I1_1']</t>
  </si>
  <si>
    <t>In this music, the melody track intentionally lacks any specific instrument, while the rhythm is very gentle. The [te0mp1o2] of the song is moderate, and while the instruments used in the composition play an important role, they are not featured prominently in the melody.</t>
  </si>
  <si>
    <t>The [ti0me1 s2ig3na4tu5re6 o7f 8[T91I02M13E24_35S46I57G68N79A80T91U02R13E24]3] is used in the music. This indicates the number of beats in each measure and the type of note that receives one beat. It is an essential element of musical notation that helps musicians to keep track of the rhythm and timing of a piece. The [ti0me1 s2ig3na4tu5re6] also plays a significant role in determining the overall feel and groove of the music, contributing to its emotional impact on the listener. Whether it's a fast-paced dance tune or a slow ballad, the [ti0me1 s2ig3na4tu5re6] can greatly affect the way we experience and interpret music.</t>
  </si>
  <si>
    <t>The music follows a [T1I2M3E4_5S6I7G8N9A0T1U2R3E4] meter. This means that the rhythm of the music is organized into groups of [N1U2M3B4E5R6] beats per measure, with each beat being of a certain duration. The [ti0me1 s2ig3na4tu5re6] is typically indicated at the beginning of a piece of sheet music and helps musicians to understand how to count and play the music accurately. Different [ti0me1 s2ig3na4tu5re6]s can create different feelings or moods in music, and can also affect the way that musicians interpret and perform the piece. Overall, the [ti0me1 s2ig3na4tu5re6] is an important aspect of musical notation and is used to convey crucial information about the rhythm and structure of a piece of music.</t>
  </si>
  <si>
    <t>['P4_1', 'R1_1', 'R3_0', 'TS1_1', 'S4_0', 'B1_1']</t>
  </si>
  <si>
    <t>With a pitch range spanning [R1A2N3G4E5] [oc0ta1ve2s3], the music featured in this song offers a diverse and dynamic listening experience. The song's sound is not heavily influenced by the conventions of [G1E2N3R4E5] genre, and it features a [T1I2M3E4_5S6I7G8N9A0T1U2R3E4] meter. Despite the varied pitch range, the [te0mp1o2] of the song is split between energetic and laid-back beats, making it great for both dancing and relaxed listening. Overall, the song consists of [[N01U12M23_34B45A56R67S78]8 b9ar0s1] that contribute to its unique and distinctive sound.</t>
  </si>
  <si>
    <t>['I4_1', 'T1_2', 'R3_2']</t>
  </si>
  <si>
    <t>The signature sound of the melody track is created by [I1N2S3T4R5U6M7E8N9T0]. This music has a moderate [te0mp1o2], and the rhythm of the song is neither too fast nor too slow.</t>
  </si>
  <si>
    <t>['TS1_o', 'K1_1', 'TM1_1', 'I1_1']</t>
  </si>
  <si>
    <t>The [ti0me1 s2ig3na4tu5re6] featured in this song is not conventional, and the [[K01E12Y23]3 k4ey5] provides a powerful and memorable sound. With a runtime of [T1M213] seconds, the music is given its unique sound through [I1N2S3T4R5U6M7E8N9T0S1].</t>
  </si>
  <si>
    <t>['T1_0', 'S4_1', 'R3_1', 'TS1_1']</t>
  </si>
  <si>
    <t>The classic representation of [G1E2N3R4E5] music is played with an exceptionally energetic beat at a fast [te0mp1o2]. The music follows a [T1I2M3E4_5S6I7G8N9A0T1U2R3E4] meter, which adds to the dynamic and lively rhythm of the song.</t>
  </si>
  <si>
    <t>['P4_1', 'K1_1', 'TM1_1', 'I1_1', 'T1_2', 'EM1_1']</t>
  </si>
  <si>
    <t>The music, which features [I1N2S3T4R5U6M7E8N9T0S1], has a limited pitch range of [R1A2N3G4E5] [oc0ta1ve2s3], but this allows for a greater emphasis on the nuances of tone and phrasing. The [[K01E12Y23]3 k4ey5] used in the song provides a powerful and memorable sound that contributes to its [E1M2O3T4I5O6N7] nature. The song moves at a moderate speed and has a playtime of [T1M213] seconds, making it a well-crafted piece of music that captures its emotional essence.</t>
  </si>
  <si>
    <t>['P4_1', 'TS1_1', 'I1_0', 'T1_1', 'S4_0']</t>
  </si>
  <si>
    <t>With a pitch range spanning [R1A2N3G4E5] [oc0ta1ve2s3], this music offers a diverse and dynamic listening experience in [T1I2M3E4_5S6I7G8N9A0T1U2R3E4]. The composition of this song does not involve the use of [I1N2S3T4R5U6M7E8N9T0S1], and it is performed at a leisurely pace. Furthermore, the song deviates from the typical sound of [G1E2N3R4E5], making it a unique and refreshing addition to any playlist.</t>
  </si>
  <si>
    <t>['T1_1', 'R3_0', 'TS1_1']</t>
  </si>
  <si>
    <t>The music in this song has a low-[te0mp1o2] and the rhythm is very gentle and easy, which creates a relaxing atmosphere. The [ti0me1 s2ig3na4tu5re6] of the music is [T1I2M3E4_5S6I7G8N9A0T1U2R3E4], further emphasizing the slow and steady pace of the song. Overall, the combination of these elements makes for a soothing and calming musical experience.</t>
  </si>
  <si>
    <t>This music is played at a balanced pace with a pitch range that falls within [R1A2N3G4E5] [oc0ta1ve2s3]. The song has a duration of [[N01U12M23_34B45A56R67S78]8 b9ar0s1], which corresponds to a length of [T1M213] seconds.</t>
  </si>
  <si>
    <t>['P4_1', 'K1_1', 'TM1_1', 'R3_1', 'TS1_o', 'I1_0', 'EM1_1']</t>
  </si>
  <si>
    <t>The distinctive character of this music is emphasized by the pitch range of [R1A2N3G4E5] [oc0ta1ve2s3], which adds an emotional depth to the composition. The use of the [[K01E12Y23]3 k4ey5] further creates a distinct atmosphere in the piece. Despite its [T1M213]-second runtime, the beat is very energetic, and the non-standard [[T01I12M23E34_45S56I67G78N89A90T01U12R23E34]4 t5im6e 7si8gn9at0ur1e2] chosen for this song adds an intriguing complexity to the rhythm. Although [I1N2S3T4R5U6M7E8N9T0S1] are not a part of the instrumentation, the music has a [E1M2O3T4I5O6N7] feeling that resonates throughout the composition.</t>
  </si>
  <si>
    <t>"This is a [T1M213]-second-long song." That's the entirety of the statement, and it doesn't leave much room for elaboration. It simply means that the song being referred to is precisely [T1M213] seconds in length. While the statement may be brief, it can still convey useful information about the song, such as its brevity or the precision with which it was composed. Ultimately, the meaning of the statement will depend on the context in which it is being used and the intent of the person making the statement.</t>
  </si>
  <si>
    <t>The song, with a running time of [T1M213] seconds, features a captivating and memorable experience due to its choice of [[K01E12Y23]3 k4ey5], calm and moderate rhythm, and [R1A2N3G4E5]-[oc0ta1ve2] pitch range. The music, filled with [E1M2O3T4I5O6N7], moves quickly and showcases [I1N2S3T4R5U6M7E8N9T0S1]. Its [ti0me1 s2ig3na4tu5re6], [T1I2M3E4_5S6I7G8N9A0T1U2R3E4], adds to the overall composition.</t>
  </si>
  <si>
    <t>The compact pitch range of [R1A2N3G4E5] [oc0ta1ve2s3] contributes to a focused and impactful musical performance in [[K01E12Y23]3 k4ey5], which gives this song a special emotional quality. The slow-paced song, with a duration of [T1M213] seconds and a [ti0me1 s2ig3na4tu5re6 o7f 8[T91I02M13E24_35S46I57G68N79A80T91U02R13E24]3], is not heavily influenced by the conventions of [G1E2N3R4E5] genre, resulting in a unique sound.</t>
  </si>
  <si>
    <t>['P4_1', 'TM1_1', 'R3_1', 'I1_0', 'T1_0', 'S4_0']</t>
  </si>
  <si>
    <t>The musical piece is a high-[te0mp1o2] song that showcases a pitch range within [R1A2N3G4E5] [oc0ta1ve2s3] and lasts [T1M213] seconds. The beat in this song is very heavy and there are notably no [I1N2S3T4R5U6M7E8N9T0S1] present. Despite its unconventional sound, this music does not squarely fall within the conventions of the [G1E2N3R4E5] sound.</t>
  </si>
  <si>
    <t>['T1_2', 'P4_1', 'K1_1', 'I1_0']</t>
  </si>
  <si>
    <t>The music being described moves at a moderate pace, with the pitch range spanning [R1A2N3G4E5] [oc0ta1ve2s3], which adds a distinctive character to the music and emphasizes its emotional depth. The choice of [[K01E12Y23]3 k4ey5] in this piece results in a captivating and memorable experience. Notably, the song does not feature any [I1N2S3T4R5U6M7E8N9T0S1].</t>
  </si>
  <si>
    <t>The [G1E2N3R4E5]-style song in [[K01E12Y23]3 k4ey5] features a distinctive pitch range spanning [R1A2N3G4E5] [oc0ta1ve2s3], which accentuates its emotional depth. Its mellow rhythm and fast [te0mp1o2], along with its out-of-the-ordinary [T1I2M3E4_5S6I7G8N9A0T1U2R3E4], make it a shining example of its genre. Despite being devoid of [I1N2S3T4R5U6M7E8N9T0S1], this song still manages to add a unique flavor to the overall composition, which is further enhanced by its [T1M213]-second duration.</t>
  </si>
  <si>
    <t>['P4_1', 'T1_0', 'EM1_1', 'TS1_o']</t>
  </si>
  <si>
    <t>The compact pitch range of [R1A2N3G4E5] [oc0ta1ve2s3] contributes to a focused and impactful musical performance, complemented by the song's fast pace. The music is infused with [E1M2O3T4I5O6N7], further adding to its overall effect. Notably, the [ti0me1 s2ig3na4tu5re6] featured in this song is unconventional, highlighting the unique and innovative nature of the composition. Together, these elements create a dynamic and compelling musical experience that is sure to capture the listener's attention.</t>
  </si>
  <si>
    <t>This song, not rooted in the traditions of the classic [G1E2N3R4E5] style, has a pitch range within [R1A2N3G4E5] [oc0ta1ve2s3] and the [[K01E12Y23]3 k4ey5] adds a unique flavor. It has a length of [T1M213] seconds with a moderate beat and does not feature any [I1N2S3T4R5U6M7E8N9T0S1]. The music is in [T1I2M3E4_5S6I7G8N9A0T1U2R3E4] and is played at a medium pace.</t>
  </si>
  <si>
    <t>['P4_1', 'K1_1', 'TM1_1', 'R3_0', 'I1_0', 'TS1_o', 'T1_1', 'S4_0', 'B1_1']</t>
  </si>
  <si>
    <t>This song has a unique and distinctive character that can be attributed to various musical elements. The limited pitch range of [R1A2N3G4E5] [oc0ta1ve2s3] used in the music allows for a greater emphasis on the nuances of tone and phrasing, while the [[K01E12Y23]3 k4ey5] creates a rich and dynamic sonic palette. With a soft and smooth rhythm, the track lasts for [T1M213] seconds and is devoid of [I1N2S3T4R5U6M7E8N9T0S1]. Its [[T01I12M23E34_45S56I67G78N89A90T01U12R23E34]4 t5im6e 7si8gn9at0ur1e2] is not commonly used, and the song's slow-paced and non-conforming nature to the usual standards of [G1E2N3R4E5] genre adds to its unconventional appeal. The song spans approximately [[N01U12M23_34B45A56R67S78]8 b9ar0s1], making it an intriguing musical piece that showcases creativity and innovation.</t>
  </si>
  <si>
    <t>This music's choice of [[K01E12Y23]3 k4ey5] results in a captivating and memorable experience with a pitch range within [R1A2N3G4E5] [oc0ta1ve2s3]. The song plays for [T1M213] seconds, featuring a very calming and soothing beat accompanied by [I1N2S3T4R5U6M7E8N9T0S1]. Its unique [ti0me1 s2ig3na4tu5re6 o7f 8[T91I02M13E24_35S46I57G68N79A80T91U02R13E24]3] creates a distinct rhythm as the song moves at a moderate speed, imbued with [E1M2O3T4I5O6N7].</t>
  </si>
  <si>
    <t>This music offers a diverse and dynamic listening experience with a pitch range spanning [R1A2N3G4E5] [oc0ta1ve2s3]. Its use of [[K01E12Y23]3 k4ey5] creates a distinct atmosphere that embodies the essence of [G1E2N3R4E5] music. The song is [T1M213] seconds long and moves at a rapid rate, while the beat remains gentle and calming. The musical performance utilizes [I1N2S3T4R5U6M7E8N9T0S1], and the [ti0me1 s2ig3na4tu5re6] of the music is [T1I2M3E4_5S6I7G8N9A0T1U2R3E4]. Together, these elements combine to create a truly unique and enjoyable listening experience.</t>
  </si>
  <si>
    <t>The compact pitch range of [R1A2N3G4E5] [oc0ta1ve2s3] results in a focused and impactful musical performance, while the music's use of [[K01E12Y23]3 k4ey5] creates a distinct atmosphere. This song, characterized by a moderate pace and a length of around [[N01U12M23_34B45A56R67S78]8 b9ar0s1], should feature [I1N2S3T4R5U6M7E8N9T0S1] to bring it to life.</t>
  </si>
  <si>
    <t>This song is solely focused on the vocals. It allows the listener to appreciate the singer's voice without any distractions from musical accompaniment. Without instruments, the singer's emotions and expressions can be more clearly conveyed through their voice. The lack of instrumentation can create a unique and intimate listening experience for the audience. Overall, the absence of instruments in this song highlights the power and beauty of the human voice.</t>
  </si>
  <si>
    <t>['P4_1', 'K1_1', 'TM1_1', 'R3_2', 'I1_1', 'TS1_o', 'R1_0', 'T1_2', 'S4_1', 'B1_1']</t>
  </si>
  <si>
    <t>The musical piece is a true representation of the classic [G1E2N3R4E5] style and showcases a pitch range within [R1A2N3G4E5] [oc0ta1ve2s3]. The [[K01E12Y23]3 k4ey5] gives the music a special emotional quality, while the [I1N2S3T4R5U6M7E8N9T0S1] play an important role in the music. The track has a duration of [T1M213] seconds and features a moderate beat and [te0mp1o2]. The [ti0me1 s2ig3na4tu5re6] chosen for this song is not common, and [[N01U12M23_34B45A56R67S78]8 b9ar0s1] can be heard in the piece. Although not energetic enough to make people want to dance, the music is a beautiful and captivating piece that highlights the unique qualities of the chosen genre.</t>
  </si>
  <si>
    <t>The compact pitch range of [R1A2N3G4E5] [oc0ta1ve2s3] results in a focused and impactful musical performance, complemented by this music's use of [[K01E12Y23]3 k4ey5], which creates a rich and dynamic sonic palette. Lasting [T1M213] seconds with a moderate beat, this song deliberately excludes [I1N2S3T4R5U6M7E8N9T0S1], allowing its unique essence to shine. Furthermore, it features a [ti0me1 s2ig3na4tu5re6] that is not commonly found, adding to its distinctiveness. Moving slowly and breaking away from the traditions of [G1E2N3R4E5] style, this music offers a captivating and unconventional experience.</t>
  </si>
  <si>
    <t>With its use of the [[K01E12Y23]3 k4ey5], this music conveys a unique and resonant sound. The song has a moderate [te0mp1o2] and is [T1M213] seconds long. However, despite its distinctive qualities, this music does not exhibit the classic features of the [G1E2N3R4E5] sound.</t>
  </si>
  <si>
    <t>['TM1_1', 'R3_2', 'TS1_1', 'T1_2', 'S4_1']</t>
  </si>
  <si>
    <t>This song has a running time of [T1M213] seconds and features a consistent and moderate beat. The music is based on a [[T01I12M23E34_45S56I67G78N89A90T01U12R23E34]4 t5im6e 7si8gn9at0ur1e2] and moves at a moderate speed. Falling squarely within the [G1E2N3R4E5] genre, this music is characterized by its steady rhythm and moderate [te0mp1o2].</t>
  </si>
  <si>
    <t>The musical piece showcases a pitch range within [R1A2N3G4E5] [oc0ta1ve2s3] and its choice of [[K01E12Y23]3 k4ey5] results in a captivating and memorable experience. With a duration of [T1M213] seconds, the song's peaceful and easy rhythm is enhanced by the significant role played by [I1N2S3T4R5U6M7E8N9T0S1]. Its [ti0me1 s2ig3na4tu5re6], [T1I2M3E4_5S6I7G8N9A0T1U2R3E4], stands out as out of the norm, while the rapid [te0mp1o2] of the music adds to its unique character. Ultimately, this song serves as a true representation of the [G1E2N3R4E5] genre.</t>
  </si>
  <si>
    <t>['P4_1', 'T1_2', 'R3_1', 'I1_1']</t>
  </si>
  <si>
    <t>The use of [I1N2S3T4R5U6M7E8N9T0S1] is vital to the music, as the compact pitch range of [R1A2N3G4E5] [oc0ta1ve2s3] results in a focused and impactful musical performance. The song moves at a moderate speed, and the rhythm in this song is extremely invigorating. Together, these elements create a dynamic musical experience that showcases the importance of instrumentation and the effective use of pitch and rhythm in music.</t>
  </si>
  <si>
    <t>The music's pitch range of [R1A2N3G4E5] [oc0ta1ve2s3] offers a unique and memorable listening experience, complemented by its choice of [[K01E12Y23]3 k4ey5], resulting in a captivating and memorable experience. This track, [T1M213] seconds long, showcases a moderate and consistent rhythm, while [I1N2S3T4R5U6M7E8N9T0S1] play an important role in the music, contributing to its overall impact. The meter of the music is [T1I2M3E4_5S6I7G8N9A0T1U2R3E4], and its [te0mp1o2] is slow, further enhancing the intended emotional projection of [E1M2O3T4I5O6N7].</t>
  </si>
  <si>
    <t>['T1_0', 'K1_1', 'R3_2']</t>
  </si>
  <si>
    <t>The high-[te0mp1o2] music in [[K01E12Y23]3 k4ey5] creates a captivating and memorable experience, thanks to its smooth and steady rhythm.</t>
  </si>
  <si>
    <t>['P4_1', 'TM1_1', 'R3_0', 'TS1_o', 'T1_2', 'B1_1']</t>
  </si>
  <si>
    <t>The use of a specific pitch range of [R1A2N3G4E5] [oc0ta1ve2s3] creates a cohesive and unified sound throughout the musical piece that features [[N01U12M23_34B45A56R67S78]8 b9ar0s1] in its composition. The song has a playtime of [T1M213] seconds and a moderate pace, with a beat that is very calming and soothing. However, the [ti0me1 s2ig3na4tu5re6] of this song is not usual, as it follows [T1I2M3E4_5S6I7G8N9A0T1U2R3E4]. Overall, the combination of pitch range and [ti0me1 s2ig3na4tu5re6] creates a unique and captivating musical experience.</t>
  </si>
  <si>
    <t>The compact pitch range of [R1A2N3G4E5] [oc0ta1ve2s3] is known to result in a focused and impactful musical performance. It's worth noting that this song, which employs such a pitch range, has a runtime of [T1M213] seconds. By keeping the pitch range compact, the song can maintain a consistent mood and energy level, while avoiding the potential for a monotonous or dull performance that might result from a broader range of notes. Additionally, a shorter runtime can help keep the listener engaged and prevent the song from feeling overly repetitive or drawn out.</t>
  </si>
  <si>
    <t>With a pitch range spanning [R1A2N3G4E5] [oc0ta1ve2s3], this music offers a diverse and dynamic listening experience, while its use of [[K01E12Y23]3 k4ey5] conveys a unique and resonant sound. The [te0mp1o2] of the song is set at a medium pace, neither too fast nor too slow, and its composition deliberately avoids the use of [I1N2S3T4R5U6M7E8N9T0S1]. With approximately [[N01U12M23_34B45A56R67S78]8 b9ar0s1], this music captivates listeners with its rich tonal range and melodic progression.</t>
  </si>
  <si>
    <t>['P4_1', 'K1_1', 'TM1_1', 'R3_0', 'I1_0', 'TS1_o', 'R1_0', 'T1_2', 'S4_1', 'B1_1']</t>
  </si>
  <si>
    <t>This musical piece is a quintessential example of the [G1E2N3R4E5] genre, showcasing a pitch range within [R1A2N3G4E5] [oc0ta1ve2s3] and a powerful and memorable sound in the [[K01E12Y23]3 k4ey5]. The track's length is [T1M213] seconds, and it moves at a balanced rate with a beat that is very lulling. Interestingly, [I1N2S3T4R5U6M7E8N9T0S1] are not included in the instrumentation, and the [ti0me1 s2ig3na4tu5re6] is atypical [T1I2M3E4_5S6I7G8N9A0T1U2R3E4], while the rhythm is too monotonous for dancing. Nonetheless, the music covers [[N01U12M23_34B45A56R67S78]8 b9ar0s1] and offers a unique listening experience.</t>
  </si>
  <si>
    <t>The music that I am referring to is composed in the [[K01E12Y23]3 k4ey5], and it is imbued with a strong sense of [E1M2O3T4I5O6N7]. The use of this particular [ke0y1] in the composition contributes to the emotional impact it conveys. The notes and chords used in the composition are arranged in a way that creates a certain feeling or atmosphere that is intended to evoke a specific emotion in the listener. As a result, the music can be both moving and captivating, leaving a lasting impression on those who hear it.</t>
  </si>
  <si>
    <t>['P4_1', 'K1_1', 'TM1_1', 'TS1_o']</t>
  </si>
  <si>
    <t>This music offers a captivating and memorable experience with its pitch range within [R1A2N3G4E5] [oc0ta1ve2s3] and choice of [[K01E12Y23]3 k4ey5]. The song is [T1M213] seconds long and features a non-standard [[T01I12M23E34_45S56I67G78N89A90T01U12R23E34]4 t5im6e 7si8gn9at0ur1e2].</t>
  </si>
  <si>
    <t>This music's pitch range of [R1A2N3G4E5] [oc0ta1ve2s3] offers a unique and memorable listening experience, accompanied by its use of [[K01E12Y23]3 k4ey5], which conveys a unique and resonant sound. With a playtime of [T1M213] seconds, the rhythm of this song is comfortably moderate. Its composition excludes the use of [I1N2S3T4R5U6M7E8N9T0S1], and [T1I2M3E4_5S6I7G8N9A0T1U2R3E4] serves as the meter of the music. Played at a medium pace, this music is defined by [E1M2O3T4I5O6N7].</t>
  </si>
  <si>
    <t>['P4_1', 'K1_1', 'TM1_1', 'R3_1', 'TS1_1', 'T1_0', 'S4_1']</t>
  </si>
  <si>
    <t>The music in [[K01E12Y23]3 k4ey5], with a compact pitch range of [R1A2N3G4E5] [oc0ta1ve2s3], delivers a focused and impactful performance that is further enhanced by its special emotional quality. This song runs for [T1M213] seconds and features a dynamic rhythm, played in a [ti0me1 s2ig3na4tu5re6 o7f 8[T91I02M13E24_35S46I57G68N79A80T91U02R13E24]3], with a quick [te0mp1o2] that characterizes the [G1E2N3R4E5] genre in which it squarely falls.</t>
  </si>
  <si>
    <t>['P4_1', 'K1_1', 'TM1_1', 'TS1_o', 'T1_0', 'S4_0']</t>
  </si>
  <si>
    <t>This music has a pitch range of [R1A2N3G4E5] [oc0ta1ve2s3] and is played in the [[K01E12Y23]3 k4ey5], giving it a special emotional quality. The duration of the song is [T1M213] seconds, and it has an atypical [[T01I12M23E34_45S56I67G78N89A90T01U12R23E34]4 t5im6e 7si8gn9at0ur1e2], contributing to its unique sound. The song is fast-paced and doesn't have the classic features of the [G1E2N3R4E5] sound.</t>
  </si>
  <si>
    <t>The music's limited pitch range, typically spanning only [R1A2N3G4E5] [oc0ta1ve2s3], creates an interesting effect on the overall sound. While some may perceive this as a limitation, it actually allows for a greater emphasis on the nuances of tone and phrasing. With fewer notes to work with, musicians can explore and experiment with each one more thoroughly, resulting in a more deliberate and expressive performance. This approach is particularly effective in genres such as jazz and blues, where subtle variations in pitch and timing can have a significant impact on the emotional impact of the music.</t>
  </si>
  <si>
    <t>The musical piece is composed in the [[K01E12Y23]3 k4ey5] and showcases a pitch range within [R1A2N3G4E5] [oc0ta1ve2s3]. It has a runtime of [T1M213] seconds and features a highly intense rhythm, brought to life through the use of [I1N2S3T4R5U6M7E8N9T0S1]. The [ti0me1 s2ig3na4tu5re6] of the music is [T1I2M3E4_5S6I7G8N9A0T1U2R3E4] and the song has a slow rhythm. The music is defined by [E1M2O3T4I5O6N7], creating a unique and powerful listening experience for the audience.</t>
  </si>
  <si>
    <t>['P4_1', 'TM1_1', 'R3_2', 'I1_0', 'S4_0']</t>
  </si>
  <si>
    <t>The distinctive character of the music is emphasized by its pitch range of [R1A2N3G4E5] [oc0ta1ve2s3], which adds emotional depth. In addition, the song has a steady and moderate rhythm and a length of [T1M213] seconds. Notably absent from the song are [I1N2S3T4R5U6M7E8N9T0S1]. This music is not typical of the classic [G1E2N3R4E5] sound, presenting a unique and unconventional approach to the genre.</t>
  </si>
  <si>
    <t>This song has a pitch range that falls within [R1A2N3G4E5] [oc0ta1ve2s3], and a fast pace, with a running time of [T1M213] seconds. What sets this song apart is its atypical [ti0me1 s2ig3na4tu5re6], which deviates from the standard and creates a unique rhythmic feel. Despite its non-traditional [ti0me1 s2ig3na4tu5re6], the song maintains a cohesive sound and showcases the versatility and creativity of the composer.</t>
  </si>
  <si>
    <t>This song consists of [[N01U12M23_34B45A56R67S78]8 b9ar0s1] and has a duration of [T1M213] seconds.</t>
  </si>
  <si>
    <t>['P4_1', 'TM1_1', 'TS1_o', 'I1_1', 'T1_1', 'S4_0', 'B1_1']</t>
  </si>
  <si>
    <t>This song has a pitch range that falls within [R1A2N3G4E5] [oc0ta1ve2s3] and a duration of [T1M213] seconds. Its [ti0me1 s2ig3na4tu5re6] is unique and [I1N2S3T4R5U6M7E8N9T0S1] are included in the music. The song is played at a slow rate and is not reminiscent of the classic [G1E2N3R4E5] sound. It is divided into [[N01U12M23_34B45A56R67S78]8 b9ar0s1], allowing for a structured and rhythmic composition.</t>
  </si>
  <si>
    <t>The music in question possesses several distinct features that give it a unique character. First and foremost, the pitch range spans [R1A2N3G4E5] [oc0ta1ve2s3], contributing to the emotional depth that is emphasized throughout the song. Additionally, the use of the [[K01E12Y23]3 k4ey5] adds to the music's resonant and distinctive sound. The song itself lasts [T1M213] seconds, with a moderate [te0mp1o2] that is neither too fast nor too slow. Several instruments are utilized throughout the musical performance, contributing to the overall atmosphere of the piece. The [ti0me1 s2ig3na4tu5re6] of the song is not conventional, and it is filled with [E1M2O3T4I5O6N7] that further enhances its emotional impact on the listener.</t>
  </si>
  <si>
    <t>The musical piece showcases a pitch range within [R1A2N3G4E5] [oc0ta1ve2s3] and utilizes the [[K01E12Y23]3 k4ey5] to provide a powerful and memorable sound. With a runtime of [T1M213] seconds, the song features a heavy beat and incorporates [I1N2S3T4R5U6M7E8N9T0S1] to create its unique sound. The [ti0me1 s2ig3na4tu5re6] of the music is [T1I2M3E4_5S6I7G8N9A0T1U2R3E4], contributing to its fast-paced nature. Through its composition, the music effectively conveys [E1M2O3T4I5O6N7].</t>
  </si>
  <si>
    <t>The musical performance in [[K01E12Y23]3 k4ey5] utilizes a compact pitch range of [R1A2N3G4E5] [oc0ta1ve2s3], resulting in a focused and impactful sound. The beat in the song is heavy, and the [I1N2S3T4R5U6M7E8N9T0S1] contribute to the overall composition. Featuring a [T1I2M3E4_5S6I7G8N9A0T1U2R3E4] meter and a slow [te0mp1o2], the song runs for [T1M213] seconds and embodies the reflective nature of [G1E2N3R4E5] musical traditions. Additionally, the [ke0y1] signature adds a unique flavor to the music, making it stand out from other pieces in the genre.</t>
  </si>
  <si>
    <t>In music, the use of a specific pitch range spanning [R1A2N3G4E5] [oc0ta1ve2s3] can contribute to the creation of a cohesive and unified sound throughout a musical piece. By limiting the range of pitches used, the composer or arranger can establish a sense of consistency and continuity in the overall sound and feel of the music. This can help to create a sense of structure and coherence, making the piece more memorable and impactful for the listener. Whether working with a large ensemble or a solo performer, the use of a consistent pitch range can be a powerful tool for shaping the overall sound and emotional impact of a musical work.</t>
  </si>
  <si>
    <t>['K1_1', 'B1_1', 'TM1_1', 'TS1_o']</t>
  </si>
  <si>
    <t>The choice of [[K01E12Y23]3 k4ey5] in this music creates a captivating and memorable experience. The song is composed of approximately [[N01U12M23_34B45A56R67S78]8 b9ar0s1] and has a running time of [T1M213] seconds. What makes this song even more intriguing is the use of an unusual [ti0me1 s2ig3na4tu5re6], [T1I2M3E4_5S6I7G8N9A0T1U2R3E4]. Overall, this combination of musical elements makes for a unique and engaging listening experience.</t>
  </si>
  <si>
    <t>The music in this song features a limited pitch range of [R1A2N3G4E5] [oc0ta1ve2s3], which allows for a greater emphasis on the nuances of tone and phrasing. Adding to its unique flavor, the song is in the [[K01E12Y23]3 k4ey5]. It has a duration of [T1M213] seconds and a very relaxing [te0mp1o2], with [I1N2S3T4R5U6M7E8N9T0S1] being utilized in the musical performance. The song's [ti0me1 s2ig3na4tu5re6] is also unique, featuring [T1I2M3E4_5S6I7G8N9A0T1U2R3E4] and a moderate pace. Despite its distinctive features, the music still manages to convey [E1M2O3T4I5O6N7] in nature as it progresses through [[N01U12M23_34B45A56R67S78]8 b9ar0s1].</t>
  </si>
  <si>
    <t>['K1_1', 'R3_0', 'I1_0']</t>
  </si>
  <si>
    <t>The use of the [[K01E12Y23]3 k4ey5] in this music creates a rich and dynamic sonic palette that is complemented by the rhythm, which is very easy on the ears. Interestingly, there are no [I1N2S3T4R5U6M7E8N9T0S1] present in this song, yet it manages to create a captivating sound that showcases the power of melody and rhythm. Overall, the combination of the unique [ke0y1] choice and the pleasing rhythm make for an enjoyable listening experience, even without the accompaniment of traditional instruments.</t>
  </si>
  <si>
    <t>The music's limited pitch range of [R1A2N3G4E5] [oc0ta1ve2s3] allows for a greater emphasis on the nuances of tone and phrasing in this composition, which is composed in the [[K01E12Y23]3 k4ey5]. With a duration of [T1M213] seconds, the song adopts a soft and smooth [te0mp1o2], enriched by the presence of [I1N2S3T4R5U6M7E8N9T0S1]. The use of an unusual [[T01I12M23E34_45S56I67G78N89A90T01U12R23E34]4 t5im6e 7si8gn9at0ur1e2] adds to the unique character of the music, complementing its low-speed nature. Not adhering to the typical sound of the [G1E2N3R4E5] style, this song offers a distinctive musical experience.</t>
  </si>
  <si>
    <t>['TM1_1', 'R3_2', 'TS1_1', 'I4_0', 'B1_1']</t>
  </si>
  <si>
    <t>This song has a running time of [T1M213] seconds and features a moderate beat. The music follows a [T1I2M3E4_5S6I7G8N9A0T1U2R3E4] meter and while [I1N2S3T4R5U6M7E8N9T0] is not the primary sound heard in the melody track, the song is divided into [[N01U12M23_34B45A56R67S78]8 b9ar0s1].</t>
  </si>
  <si>
    <t>['P4_1', 'R3_1', 'TS1_o', 'I1_1', 'S4_1', 'S2_1', 'B1_1']</t>
  </si>
  <si>
    <t>This music offers a diverse and dynamic listening experience with a pitch range spanning [R1A2N3G4E5] [oc0ta1ve2s3]. It features a very powerful and driving beat, and its [ti0me1 s2ig3na4tu5re6] is not standard [T1I2M3E4_5S6I7G8N9A0T1U2R3E4]. The music showcases [I1N2S3T4R5U6M7E8N9T0S1] and is a prime example of the [G1E2N3R4E5] style, mimicking [A1R2T3I4S5T6]'s unique style. In total, the song consists of [[N01U12M23_34B45A56R67S78]8 b9ar0s1], providing a captivating musical journey for its listeners.</t>
  </si>
  <si>
    <t>['P4_1', 'K1_1', 'R1_0', 'R3_1', 'I1_1', 'S4_1', 'B1_1']</t>
  </si>
  <si>
    <t>The musical piece showcases a pitch range within [R1A2N3G4E5] [oc0ta1ve2s3] and the choice of [[K01E12Y23]3 k4ey5] results in a captivating and memorable experience. Although the rhythm of this song is not dance-friendly, it is very dynamic. The use of [I1N2S3T4R5U6M7E8N9T0S1] is vital to the music, and the song's sound is steeped in the conventions of [G1E2N3R4E5] style. With [[N01U12M23_34B45A56R67S78]8 b9ar0s1] throughout the song, it delivers a unique and engaging composition.</t>
  </si>
  <si>
    <t>The musical piece being discussed showcases an impressive pitch range within [R1A2N3G4E5] [oc0ta1ve2s3] while utilizing the [[K01E12Y23]3 k4ey5] to create a powerful and memorable sound. Despite its relatively short playtime of [T1M213] seconds, the song manages to establish an exceptionally energetic beat. Interestingly, [I1N2S3T4R5U6M7E8N9T0S1] are not featured in the instrumentation of this particular song, and the [ti0me1 s2ig3na4tu5re6] deviates from the norm, being [T1I2M3E4_5S6I7G8N9A0T1U2R3E4]. The relaxed [te0mp1o2] of the music and its [E1M2O3T4I5O6N7] nature create a unique and enjoyable listening experience.</t>
  </si>
  <si>
    <t>The slow rhythm of the song, combined with its choice of [[K01E12Y23]3 k4ey5], results in a captivating and memorable experience for the listener.</t>
  </si>
  <si>
    <t>The melody track of this music does not incorporate the use of [I1N2S3T4R5U6M7E8N9T0]. Despite this, the choice of [[K01E12Y23]3 k4ey5] results in a captivating and memorable experience for the listener. This song has a duration of [T1M213] seconds and features an atypical [ti0me1 s2ig3na4tu5re6 o7f 8[T91I02M13E24_35S46I57G68N79A80T91U02R13E24]3].</t>
  </si>
  <si>
    <t>The use of the [[K01E12Y23]3 k4ey5] in this music creates a rich and dynamic sonic palette that draws the listener in. Interestingly, there are no [I1N2S3T4R5U6M7E8N9T0S1] featured in this song, which gives it a unique sound and highlights the creative choices made by the composer. Despite the absence of traditional instruments, the music still manages to evoke powerful emotions and showcase the composer's skills in crafting compelling soundscapes. Overall, this music stands out for its innovative use of [ke0y1] and unconventional instrumentation.</t>
  </si>
  <si>
    <t>['P4_1', 'K1_1', 'TM1_1', 'R3_0', 'I1_1', 'TS1_1', 'EM1_1', 'B1_1']</t>
  </si>
  <si>
    <t>The pitch range of [R1A2N3G4E5] [oc0ta1ve2s3] adds a distinctive character to the music, emphasizing its emotional depth, while the use of [[K01E12Y23]3 k4ey5] creates a distinct atmosphere. This song has a length of [T1M213] seconds, and its rhythm is very relaxing and tranquil. [I1N2S3T4R5U6M7E8N9T0S1] should be included in the music, and [T1I2M3E4_5S6I7G8N9A0T1U2R3E4] is the meter of the music. Filled with [E1M2O3T4I5O6N7], the music is comprised of [[N01U12M23_34B45A56R67S78]8 b9ar0s1].</t>
  </si>
  <si>
    <t>The music's limited pitch range, typically spanning [R1A2N3G4E5] [oc0ta1ve2s3], can actually have some advantages. One of them is that it allows for a greater emphasis on the nuances of tone and phrasing. With fewer notes to play around with, musicians must be more deliberate with their choices and make the most out of every pitch. This can lead to a more focused and nuanced performance, where each note is carefully crafted and imbued with meaning. Additionally, the limited range can create a distinct atmosphere or mood, depending on the specific notes used and how they're played.</t>
  </si>
  <si>
    <t>['P4_1', 'K1_1', 'TM1_1', 'R3_2', 'TS1_o', 'I1_1', 'S4_1']</t>
  </si>
  <si>
    <t>The track is a classic representation of [G1E2N3R4E5] music, with a calm and moderate rhythm and a duration of [T1M213] seconds. Its pitch range spans [R1A2N3G4E5] [oc0ta1ve2s3], and the [[K01E12Y23]3 k4ey5] adds a unique flavor to the composition. The [ti0me1 s2ig3na4tu5re6] used in this song is not ordinary, showcasing [T1I2M3E4_5S6I7G8N9A0T1U2R3E4]. To enhance the music, [I1N2S3T4R5U6M7E8N9T0S1] should be featured.</t>
  </si>
  <si>
    <t>This music is a captivating and memorable experience with a pitch range within [R1A2N3G4E5] [oc0ta1ve2s3] and a choice of [[K01E12Y23]3 k4ey5]. The beat is very tranquilizing, and it plays for [T1M213] seconds at a brisk pace. Despite being outside of the typical boundaries of the [G1E2N3R4E5] genre, the song's arrangement omits the use of [I1N2S3T4R5U6M7E8N9T0S1]. The meter of the music is [T1I2M3E4_5S6I7G8N9A0T1U2R3E4].</t>
  </si>
  <si>
    <t>The musical piece utilizes [I1N2S3T4R5U6M7E8N9T0S1] in its performance and showcases a pitch range spanning [R1A2N3G4E5] [oc0ta1ve2s3]. The use of these instruments adds to the musical complexity and depth of the piece, allowing for a dynamic range of sounds and tones to be achieved. By utilizing a wide range of pitches and instruments, the musical performance is able to convey a rich and diverse range of emotions and moods, creating a truly captivating listening experience for its audience.</t>
  </si>
  <si>
    <t>['S2_1', 'TM1_1', 'TS1_o']</t>
  </si>
  <si>
    <t>The track is reminiscent of [A1R2T3I4S5T6] in its musical style and has a duration of [T1M213] seconds. However, what sets this song apart is its non-standard [ti0me1 s2ig3na4tu5re6], which deviates from the usual rhythmic patterns found in most music. This unique aspect of the song adds an element of surprise and interest for listeners, showcasing the artist's creativity and willingness to explore new sonic territory.</t>
  </si>
  <si>
    <t>This music offers a unique and memorable listening experience with its pitch range of [R1A2N3G4E5] [oc0ta1ve2s3]. The [[K01E12Y23]3 k4ey5] adds a special emotional quality to the composition. The song has a running time of [T1M213] seconds and a gentle and easy rhythm that creates a pleasant atmosphere. The [I1N2S3T4R5U6M7E8N9T0S1] used in the composition play an important role in shaping the music's overall sound. The non-standard [[T01I12M23E34_45S56I67G78N89A90T01U12R23E34]4 t5im6e 7si8gn9at0ur1e2] adds an additional layer of complexity to the piece, which is of moderate [te0mp1o2]. Finally, the music is filled with [E1M2O3T4I5O6N7], making it a truly captivating listening experience.</t>
  </si>
  <si>
    <t>['P4_1', 'B1_1', 'R3_0', 'TS1_o']</t>
  </si>
  <si>
    <t>This song has a limited pitch range of [R1A2N3G4E5] [oc0ta1ve2s3], which allows for a greater emphasis on the nuances of tone and phrasing. There are roughly [[N01U12M23_34B45A56R67S78]8 b9ar0s1] in this song, and the beat is very soothing. Furthermore, the [ti0me1 s2ig3na4tu5re6] of this song is out of the norm, as it is [T1I2M3E4_5S6I7G8N9A0T1U2R3E4]. Despite its unconventional [ti0me1 s2ig3na4tu5re6], the song's limited pitch range and emphasis on tone and phrasing create a unique and captivating musical experience.</t>
  </si>
  <si>
    <t>['T1_1', 'P4_1', 'K1_1', 'R3_0']</t>
  </si>
  <si>
    <t>This song has a slow-paced, comfortable beat that is complemented by a distinctive pitch range of [R1A2N3G4E5] [oc0ta1ve2s3], adding an emotional depth to the music. Additionally, the use of the [[K01E12Y23]3 k4ey5] provides a powerful and memorable sound that further enhances the overall impact of the song.</t>
  </si>
  <si>
    <t>The beat of this song is perfectly balanced, neither too fast nor too slow. It is just right, creating a pleasing rhythm that makes it easy to tap your foot along to the music. This balance in [te0mp1o2] allows the song to maintain a steady pace, which can be especially important for genres like pop or dance where the beat is a [ke0y1] element of the music. Overall, the well-crafted beat of this song contributes to its overall quality and makes it enjoyable to listen to.</t>
  </si>
  <si>
    <t>['K1_1', 'R3_1', 'TS1_1', 'I4_1', 'T1_0', 'B1_1']</t>
  </si>
  <si>
    <t>The distinct atmosphere of this music is created through its use of [[K01E12Y23]3 k4ey5]. The rhythm in this song is really lively, and the music features a [T1I2M3E4_5S6I7G8N9A0T1U2R3E4] meter. [I1N2S3T4R5U6M7E8N9T0] is the predominant instrument used for the melody, contributing to the music's swift movement. In fact, this song features [[N01U12M23_34B45A56R67S78]8 b9ar0s1] in its composition, all coming together to create a cohesive and energetic musical piece.</t>
  </si>
  <si>
    <t>['P4_1', 'T1_2', 'EM1_1', 'TM1_1']</t>
  </si>
  <si>
    <t>The music's limited pitch range of [R1A2N3G4E5] [oc0ta1ve2s3] allows for a greater emphasis on the nuances of tone and phrasing, while moving at a moderate pace. It is [E1M2O3T4I5O6N7] in nature and lasts for [T1M213] seconds.</t>
  </si>
  <si>
    <t>['P4_1', 'K1_1', 'S4_1']</t>
  </si>
  <si>
    <t>The musical piece utilizes a specific pitch range of [R1A2N3G4E5] [oc0ta1ve2s3], resulting in a cohesive and unified sound throughout. Its use of the [[K01E12Y23]3 k4ey5] adds to the richness and dynamic sonic palette of the music. Overall, the piece is characterized by its [G1E2N3R4E5] sound.</t>
  </si>
  <si>
    <t>['K1_1', 'TM1_1', 'R3_1', 'TS1_o', 'I1_0', 'T1_1', 'EM1_1']</t>
  </si>
  <si>
    <t>The [[K01E12Y23]3 k4ey5] in this music provides a powerful and memorable sound, as the song plays for [T1M213] seconds with a fast-paced [te0mp1o2] and a non-typical [[T01I12M23E34_45S56I67G78N89A90T01U12R23E34]4 t5im6e 7si8gn9at0ur1e2]. Devoid of [I1N2S3T4R5U6M7E8N9T0S1], the song carries a gentle beat while conveying [E1M2O3T4I5O6N7].</t>
  </si>
  <si>
    <t>The song is a fast-paced, [E1M2O3T4I5O6N7]-radiating piece that spans approximately [[N01U12M23_34B45A56R67S78]8 b9ar0s1], with a length of [T1M213] seconds and a [te0mp1o2] that is really intense. It uses the [[T01I12M23E34_45S56I67G78N89A90T01U12R23E34]4 t5im6e 7si8gn9at0ur1e2] and the pitch range is within [R1A2N3G4E5] [oc0ta1ve2s3]. [[K01E12Y23]3 k4ey5] adds a unique flavor to the music, and it's recommended that [I1N2S3T4R5U6M7E8N9T0S1] are included in the arrangement to complement its energetic vibe.</t>
  </si>
  <si>
    <t>The music in question possesses several distinct characteristics that contribute to its overall impact. Its pitch range spans [R1A2N3G4E5] [oc0ta1ve2s3], which adds a unique and recognizable character to the sound, amplifying the emotional depth of the composition. Additionally, the use of the [[K01E12Y23]3 k4ey5] creates a rich and dynamic sonic palette, further enhancing the music's complexity and impact. Finally, the rhythm in this song is notably relaxing and tranquil, contributing to the overall mood and tone of the piece. Together, these elements combine to create a memorable and impactful musical experience.</t>
  </si>
  <si>
    <t>The musical performance in [[K01E12Y23]3 k4ey5] with a compact pitch range of [R1A2N3G4E5] [oc0ta1ve2s3] is focused and impactful. The song, lasting [T1M213] seconds, moves at a comfortably moderate rhythm, enriched by the inclusion of [I1N2S3T4R5U6M7E8N9T0S1]. Despite the music's moderate [te0mp1o2], the chosen [[T01I12M23E34_45S56I67G78N89A90T01U12R23E34]4 t5im6e 7si8gn9at0ur1e2] is not common, giving it a unique touch. Throughout the song, the music expresses [E1M2O3T4I5O6N7], creating a distinctive flavor that sets it apart from other pieces.</t>
  </si>
  <si>
    <t>['P4_1', 'TM1_1', 'R3_1', 'TS1_o', 'I4_1', 'T1_1', 'B1_1']</t>
  </si>
  <si>
    <t>The music in this song is characterized by a distinct pitch range of [R1A2N3G4E5] [oc0ta1ve2s3], which emphasizes its emotional depth. The track lasts for [T1M213] seconds and features a powerful and driving beat, despite its sluggish pace. An uncommon [ti0me1 s2ig3na4tu5re6 o7f 8[T91I02M13E24_35S46I57G68N79A80T91U02R13E24]3] is utilized throughout the song, adding to its unique sound. The melody track prominently features the use of [I1N2S3T4R5U6M7E8N9T0], contributing to the overall texture of the music. In total, the song covers [[N01U12M23_34B45A56R67S78]8 b9ar0s1], making for a compelling and intricate composition.</t>
  </si>
  <si>
    <t>This music's pitch range of [R1A2N3G4E5] [oc0ta1ve2s3] offers a unique and memorable listening experience, while the [[K01E12Y23]3 k4ey5] gives it a special emotional quality. The song lasts [T1M213] seconds and utilizes the [[T01I12M23E34_45S56I67G78N89A90T01U12R23E34]4 t5im6e 7si8gn9at0ur1e2]. Despite its sluggish nature, this music stands out from the typical [G1E2N3R4E5] sound.</t>
  </si>
  <si>
    <t>The length of this song is [T1M213] seconds.</t>
  </si>
  <si>
    <t>The use of the [[K01E12Y23]3 k4ey5] in this music conveys a unique and resonant sound, while the [te0mp1o2] is very fast-paced. Together, these elements create a distinctive musical experience that is both energizing and memorable. The [[K01E12Y23]3 k4ey5] adds a particular character to the music, while the rapid [te0mp1o2] drives the rhythm forward, creating a sense of urgency and excitement. Whether you're listening to this song for the first time or the hundredth, the combination of these two features is sure to leave a lasting impression.</t>
  </si>
  <si>
    <t>The musical piece is a true representation of the [G1E2N3R4E5] genre, showcasing a pitch range within [R1A2N3G4E5] [oc0ta1ve2s3]. The [[K01E12Y23]3 k4ey5] used in this music gives it a special emotional quality that is further enhanced by the gentle and calming beat that lasts for [T1M213] seconds. [I1N2S3T4R5U6M7E8N9T0S1] are utilized in the musical performance, which has a [ti0me1 s2ig3na4tu5re6 o7f 8[T91I02M13E24_35S46I57G68N79A80T91U02R13E24]3] and is played at a moderate pace. Overall, this song is a beautiful and harmonious blend of various musical elements, making it a delightful experience for any listener.</t>
  </si>
  <si>
    <t>This music, composed in the [[K01E12Y23]3 k4ey5], has a pitch range within [R1A2N3G4E5] [oc0ta1ve2s3] and a runtime of [T1M213] seconds. The rhythm in this song is very comforting, and it is devoid of [I1N2S3T4R5U6M7E8N9T0S1]. The chosen [ti0me1 s2ig3na4tu5re6] for this song is not common, and it moves at a fast rate. Filled with [E1M2O3T4I5O6N7], the music creates a captivating experience.</t>
  </si>
  <si>
    <t>This music offers a captivating and memorable experience through various elements that contribute to its unique style. The compact pitch range of [R1A2N3G4E5] [oc0ta1ve2s3] provides a focused and impactful musical performance. The choice of [[K01E12Y23]3 k4ey5] complements this effect, enhancing the music's overall impact. Additionally, the steady and moderate rhythm, played by [I1N2S3T4R5U6M7E8N9T0S1], ensures the track's consistency and musical coherence. The music's [[T01I12M23E34_45S56I67G78N89A90T01U12R23E34]4 t5im6e 7si8gn9at0ur1e2] and moderate [te0mp1o2] further enhance its rhythmical characteristics. Furthermore, the music does not adhere to the traditions of [G1E2N3R4E5] style, creating a fresh and innovative sound that sets it apart from traditional genre conventions. Overall, this music offers a distinct and captivating listening experience, characterized by its unique combination of various musical elements.</t>
  </si>
  <si>
    <t>The music has a [ti0me1 s2ig3na4tu5re6 o7f 8[T91I02M13E24_35S46I57G68N79A80T91U02R13E24]3] and its pitch range is within [R1A2N3G4E5] [oc0ta1ve2s3]. Comprised of [[N01U12M23_34B45A56R67S78]8 b9ar0s1], this song doesn't feature any [I1N2S3T4R5U6M7E8N9T0S1] in its arrangement.</t>
  </si>
  <si>
    <t>['K1_1', 'TM1_1', 'R3_1', 'I1_1', 'T1_1', 'EM1_1']</t>
  </si>
  <si>
    <t>The music's use of [[K01E12Y23]3 k4ey5] creates a distinct atmosphere with a slow-paced song that radiates [E1M2O3T4I5O6N7], featuring a pronounced rhythm and a musical performance employing [I1N2S3T4R5U6M7E8N9T0S1], and a runtime of [T1M213] seconds.</t>
  </si>
  <si>
    <t>['P4_1', 'K1_1', 'TM1_1', 'TS1_1', 'S4_0', 'B1_1']</t>
  </si>
  <si>
    <t>The music being discussed here offers a diverse and dynamic listening experience with a pitch range spanning [R1A2N3G4E5] [oc0ta1ve2s3]. The powerful and memorable sound of the [[K01E12Y23]3 k4ey5] adds to its impact. Although not a quintessential example of the [G1E2N3R4E5] style, this song progresses over [[N01U12M23_34B45A56R67S78]8 b9ar0s1] and has a length of [T1M213] seconds while being in [T1I2M3E4_5S6I7G8N9A0T1U2R3E4].</t>
  </si>
  <si>
    <t>In music, the use of a specific pitch range of [R1A2N3G4E5] [oc0ta1ve2s3] can create a cohesive and unified sound throughout a musical piece. When combined with a particular [ke0y1], such as [K1E2Y3], this can add a unique flavor and character to the music. By using a specific pitch range and [ke0y1] together, musicians can create a distinct and memorable musical experience for their listeners.</t>
  </si>
  <si>
    <t>['P4_1', 'T1_0', 'S4_0']</t>
  </si>
  <si>
    <t>The music on offer here is a unique and exciting listening experience, with a pitch range spanning [R1A2N3G4E5] [oc0ta1ve2s3] that contributes to its diverse and dynamic sound. This music is played at a rapid pace, adding to its energy and intensity. It does not adhere firmly to the traditions of the [G1E2N3R4E5] genre, giving it a fresh and con[te0mp1o2]rary feel. Overall, this music is an excellent choice for anyone looking for something new and different to listen to.</t>
  </si>
  <si>
    <t>Its rhythm is steady and consistent. The melody is soothing and harmonious. The instruments blend together seamlessly to create a mellow sound. Overall, the music has a calming effect on the listener.</t>
  </si>
  <si>
    <t>The song progresses through [[N01U12M23_34B45A56R67S78]8 b9ar0s1].</t>
  </si>
  <si>
    <t>This music's pitch range of [R1A2N3G4E5] [oc0ta1ve2s3] offers a unique and memorable listening experience, complemented by the slow and relaxing [te0mp1o2] of the song.</t>
  </si>
  <si>
    <t>['K1_1', 'R3_2', 'TS1_1', 'T1_1', 'EM1_1']</t>
  </si>
  <si>
    <t>The [[K01E12Y23]3 k4ey5] gives this music a special emotional quality that is defined by its [E1M2O3T4I5O6N7]. The [te0mp1o2] of the song is just right, and the music is played in a [[T01I12M23E34_45S56I67G78N89A90T01U12R23E34]4 t5im6e 7si8gn9at0ur1e2], which contributes to its low-speed character. Overall, the combination of these musical elements creates a unique and emotional listening experience.</t>
  </si>
  <si>
    <t>The pitch range of [R1A2N3G4E5] [oc0ta1ve2s3] adds a distinctive character to the music, emphasizing its emotional depth, which is filled with [E1M2O3T4I5O6N7]. However, the [ti0me1 s2ig3na4tu5re6] of this song is not regular, adding an unpredictable quality to the overall sound. The combination of the extended pitch range and irregular [ti0me1 s2ig3na4tu5re6] creates a unique and captivating listening experience, drawing the listener in with its emotional intensity and unexpected musical twists.</t>
  </si>
  <si>
    <t>['K1_1', 'TM1_1', 'R3_2', 'TS1_1', 'B1_1']</t>
  </si>
  <si>
    <t>The use of the [[K01E12Y23]3 k4ey5] in this song creates a rich and dynamic sonic palette, which, combined with its moderate beat and [[T01I12M23E34_45S56I67G78N89A90T01U12R23E34]4 t5im6e 7si8gn9at0ur1e2], makes for an engaging listening experience. This song lasts [T1M213] seconds and comprises [[N01U12M23_34B45A56R67S78]8 b9ar0s1], showcasing its well-structured composition and the skillful arrangement of its musical elements. Overall, the combination of these musical features contributes to the song's appeal and highlights the talent of its creators.</t>
  </si>
  <si>
    <t>With a pitch range spanning [R1A2N3G4E5] [oc0ta1ve2s3], this music offers a diverse and dynamic listening experience. Additionally, it conveys a unique and resonant sound through its use of [[K01E12Y23]3 k4ey5]. The rhythm in this song is incredibly stimulating, while the [ti0me1 s2ig3na4tu5re6] of the music is [T1I2M3E4_5S6I7G8N9A0T1U2R3E4]. The overall sound is created through the skillful use of [I1N2S3T4R5U6M7E8N9T0S1], resulting in a captivating musical experience. With [[N01U12M23_34B45A56R67S78]8 b9ar0s1] throughout the song, the composition unfolds and evolves, showcasing the artist's creative vision.</t>
  </si>
  <si>
    <t>It creates a relaxing and peaceful atmosphere. The melody is simple but beautiful. The instruments blend harmoniously together. The overall effect is calming and soothing.</t>
  </si>
  <si>
    <t>['TM1_1', 'R3_2', 'TS1_o', 'S4_0', 'B1_1']</t>
  </si>
  <si>
    <t>The song has a duration of [T1M213] seconds and features an unusual [ti0me1 s2ig3na4tu5re6]. Its rhythm is moderate and consistent, but it does not have the defining characteristics of [G1E2N3R4E5] style. The song is composed of [[N01U12M23_34B45A56R67S78]8 b9ar0s1].</t>
  </si>
  <si>
    <t>The pitch range of [R1A2N3G4E5] [oc0ta1ve2s3] adds a distinctive character to the music, emphasizing its emotional depth, while the choice of [[K01E12Y23]3 k4ey5] results in a captivating and memorable experience. With a duration of [T1M213] seconds, this song showcases an exceptionally energetic beat. Not featuring [I1N2S3T4R5U6M7E8N9T0S1], this music takes on a unique approach. Its [ti0me1 s2ig3na4tu5re6] is atypical, with [T1I2M3E4_5S6I7G8N9A0T1U2R3E4], and the rhythm is fast-paced. Overall, this music deviates from the classic features of the [G1E2N3R4E5] sound.</t>
  </si>
  <si>
    <t>The pitch range of [R1A2N3G4E5] [oc0ta1ve2s3] in this music provides a distinctive and unforgettable listening experience, while the lively rhythm of the song enhances its overall appeal. However, [I1N2S3T4R5U6M7E8N9T0S1] are notably absent from the composition, adding to its distinctiveness and setting it apart from other pieces in the same genre.</t>
  </si>
  <si>
    <t>This [T1M213]-second song offers a unique and memorable listening experience with its pitch range of [R1A2N3G4E5] [oc0ta1ve2s3]. The use of [[K01E12Y23]3 k4ey5] creates a distinct atmosphere that is complemented by the energetic beat of the music. Despite the omission of [I1N2S3T4R5U6M7E8N9T0S1] in the arrangement, the music's moderate speed and [[T01I12M23E34_45S56I67G78N89A90T01U12R23E34]4 t5im6e 7si8gn9at0ur1e2] still manage to convey a [E1M2O3T4I5O6N7] feeling that adds to the overall appeal of the song.</t>
  </si>
  <si>
    <t>['TM1_1', 'R3_2', 'I1_0', 'T1_1', 'EM1_1']</t>
  </si>
  <si>
    <t>This song has a duration of [T1M213] seconds and a moderate [te0mp1o2], but it doesn't include any [I1N2S3T4R5U6M7E8N9T0S1]. Despite the slow [te0mp1o2], the music conveys a [E1M2O3T4I5O6N7] feeling, creating a unique and emotional listening experience.</t>
  </si>
  <si>
    <t>['P4_1', 'TM1_1', 'R3_1', 'I4_0', 'T1_1']</t>
  </si>
  <si>
    <t>In this musical piece, the use of a specific pitch range spanning [R1A2N3G4E5] [oc0ta1ve2s3] creates a cohesive and unified sound that is sustained throughout the song's running time of [T1M213] seconds. Despite its slow [te0mp1o2], the music exudes a highly intense rhythm that keeps the listeners engaged. Although [I1N2S3T4R5U6M7E8N9T0] is not the primary instrument used for the melody in this track, its presence adds depth and texture to the overall composition.</t>
  </si>
  <si>
    <t>With a pitch range spanning [R1A2N3G4E5] [oc0ta1ve2s3], this music offers a diverse and dynamic listening experience, complemented by its use of the [[K01E12Y23]3 k4ey5], which creates a rich and dynamic sonic palette. The song plays for [T1M213] seconds and features a consistent and moderate beat, while the [I1N2S3T4R5U6M7E8N9T0S1] add depth to the musical composition. With a [T1I2M3E4_5S6I7G8N9A0T1U2R3E4] meter and played at a moderate rate, the music effectively expresses [E1M2O3T4I5O6N7].</t>
  </si>
  <si>
    <t>The use of a specific pitch range of [R1A2N3G4E5] [oc0ta1ve2s3] creates a cohesive and unified sound throughout the musical piece, while also conveying a unique and resonant sound through its use of [[K01E12Y23]3 k4ey5]. With a duration of [T1M213] seconds, the song's length contributes to its overall impact. Additionally, [I1N2S3T4R5U6M7E8N9T0S1] play an important role in shaping the music's texture and atmosphere.</t>
  </si>
  <si>
    <t>This music offers a diverse and dynamic listening experience, with a pitch range spanning [R1A2N3G4E5] [oc0ta1ve2s3]. It conveys a unique and resonant sound by using the [[K01E12Y23]3 k4ey5]. The song is approximately [[N01U12M23_34B45A56R67S78]8 b9ar0s1] long and features a relaxed and moderate rhythm.</t>
  </si>
  <si>
    <t>With a pitch range spanning [R1A2N3G4E5] [oc0ta1ve2s3], this music offers a diverse and dynamic listening experience composed in the [[K01E12Y23]3 k4ey5]. The song's running time is [T1M213] seconds, accompanied by a moderate and enjoyable [te0mp1o2]. [I1N2S3T4R5U6M7E8N9T0S1] are not featured, allowing the music to shine in its pure form. Set in a [T1I2M3E4_5S6I7G8N9A0T1U2R3E4] meter, the song moves at a gentle pace while radiating [E1M2O3T4I5O6N7].</t>
  </si>
  <si>
    <t>['P4_1', 'TM1_1', 'R3_2', 'TS1_1', 'T1_0']</t>
  </si>
  <si>
    <t>The musical piece showcases a pitch range within [R1A2N3G4E5] [oc0ta1ve2s3] and has a length of [T1M213] seconds. It features a moderate [te0mp1o2] and a [ti0me1 s2ig3na4tu5re6 o7f 8[T91I02M13E24_35S46I57G68N79A80T91U02R13E24]3], while also incorporating sections with a fast [te0mp1o2].</t>
  </si>
  <si>
    <t>The song is around [[N01U12M23_34B45A56R67S78]8 b9ar0s1] in length and does not conform to the conventions of [G1E2N3R4E5] style. Despite its non-conformity, the song may still possess unique qualities and characteristics that make it stand out from other songs in the genre. It's not uncommon for artists to blend elements from different styles to create something new and innovative. The song's length may also have an impact on its structure and pacing, which could contribute to its overall appeal and effectiveness. Ultimately, the value of a song lies in its ability to connect with listeners, regardless of its adherence to established genre conventions.</t>
  </si>
  <si>
    <t>This music has a pitch range of [R1A2N3G4E5] [oc0ta1ve2s3] and uses the [[K01E12Y23]3 k4ey5] to convey a unique and resonant sound. The song has a playtime of [T1M213] seconds and a moderate beat. There are no [I1N2S3T4R5U6M7E8N9T0S1] in this song, and a non-standard [[T01I12M23E34_45S56I67G78N89A90T01U12R23E34]4 t5im6e 7si8gn9at0ur1e2] was chosen. The song is performed at a moderate speed and is not a true representation of the typical [G1E2N3R4E5] genre.</t>
  </si>
  <si>
    <t>['P4_1', 'K1_1', 'R3_2', 'TS1_o', 'I1_1', 'T1_1', 'S4_1']</t>
  </si>
  <si>
    <t>The compact pitch range of [R1A2N3G4E5] [oc0ta1ve2s3] results in a focused and impactful musical performance, while the [[K01E12Y23]3 k4ey5] adds a unique flavor to this music. The rhythm of this song is comfortably moderate, and the [ti0me1 s2ig3na4tu5re6] used [T1I2M3E4_5S6I7G8N9A0T1U2R3E4] is not ordinary, adding to its distinctive nature. The music is given its sound through [I1N2S3T4R5U6M7E8N9T0S1], and the song is played at a slow rate, capturing the essence of [G1E2N3R4E5] genre and making it a quintessential example.</t>
  </si>
  <si>
    <t>This music is composed in the [[K01E12Y23]3 k4ey5] and has a pitch range of [R1A2N3G4E5] [oc0ta1ve2s3]. The duration of the track is [T1M213] seconds, and the [te0mp1o2] is moderate. Although [I1N2S3T4R5U6M7E8N9T0S1] are not featured in this song, the overall [te0mp1o2] is very slow and relaxing, creating a peaceful and tranquil atmosphere.</t>
  </si>
  <si>
    <t>['TS1_o', 'K1_1', 'I1_0']</t>
  </si>
  <si>
    <t>This song is a unique piece of music that stands out because it does not conform to a common [ti0me1 s2ig3na4tu5re6]. The [[K01E12Y23]3 k4ey5] used in the song adds a distinct flavor to its sound. Additionally, the song is unique in that it is devoid of [I1N2S3T4R5U6M7E8N9T0S1]. Despite lacking traditional instrumentation, the song's unconventional use of [ti0me1 s2ig3na4tu5re6] and [ke0y1] creates a compelling and distinctive musical experience.</t>
  </si>
  <si>
    <t>This song, with a runtime of [T1M213] seconds, showcases a pitch range within [R1A2N3G4E5] [oc0ta1ve2s3]. The [[K01E12Y23]3 k4ey5] adds a special emotional quality to the music, while the [te0mp1o2] remains rapid throughout. [I1N2S3T4R5U6M7E8N9T0S1] play a significant role, and the song features an unusual [ti0me1 s2ig3na4tu5re6 o7f 8[T91I02M13E24_35S46I57G68N79A80T91U02R13E24]3]. Despite being played at a moderate pace, this music deviates from the classic [G1E2N3R4E5] sound and is not particularly evocative of it.</t>
  </si>
  <si>
    <t>['P4_1', 'TM1_1', 'TS1_o', 'I1_0', 'T1_1']</t>
  </si>
  <si>
    <t>This song, which is [T1M213] seconds long, features a music style with a limited pitch range of [R1A2N3G4E5] [oc0ta1ve2s3]. The narrow range permits a greater focus on the subtleties of tone and phrasing, giving the music a more nuanced and expressive quality. Moreover, the chosen [ti0me1 s2ig3na4tu5re6] for this song is not ordinary, adding to its uniqueness and character. In addition, the deliberate exclusion of certain instruments further enhances the song's distinctive sound. Finally, the gentle pace at which the song is played creates a relaxed and soothing atmosphere, contributing to the overall mood and ambiance of the piece.</t>
  </si>
  <si>
    <t>['TM1_1', 'R3_2', 'I1_1', 'S4_0', 'S2_0']</t>
  </si>
  <si>
    <t>This song has a running time of [T1M213] seconds and a steady and moderate rhythm, featuring [I1N2S3T4R5U6M7E8N9T0S1]. However, it does not embody the typical features of [G1E2N3R4E5] style, nor does it showcase the usual characteristics of [A1R2T3I4S5T6]'s music.</t>
  </si>
  <si>
    <t>The [[K01E12Y23]3 k4ey5] in this music provides a powerful and memorable sound that moves swiftly and radiates [E1M2O3T4I5O6N7]. This music is in [T1I2M3E4_5S6I7G8N9A0T1U2R3E4]. The combination of the specific [ke0y1] and the pace of the music creates a powerful and memorable experience that is heightened by the emotional resonance it evokes. The carefully crafted [ti0me1 s2ig3na4tu5re6] further emphasizes the overall impact of the music, adding to its uniqueness and ability to captivate the listener. Overall, the music's dynamic combination of [ke0y1], pace, emotion, and [ti0me1 s2ig3na4tu5re6] creates a truly remarkable and unforgettable experience.</t>
  </si>
  <si>
    <t>This song is characterized by several unique features. Firstly, it employs a non-standard [ti0me1 s2ig3na4tu5re6] [T1I2M3E4_5S6I7G8N9A0T1U2R3E4]. Additionally, its pitch range is within [R1A2N3G4E5] [oc0ta1ve2s3], and the music covers [[N01U12M23_34B45A56R67S78]8 b9ar0s1]. Furthermore, the song's arrangement intentionally omits the use of [I1N2S3T4R5U6M7E8N9T0S1], adding to its distinctive sound and style. Altogether, these elements create a distinctive piece of music that stands out from more conventional compositions.</t>
  </si>
  <si>
    <t>The rhythm in this song is very dynamic, and coupled with the [ke0y1], it gives the music a special emotional quality. The song is [T1M213] seconds in length, offering enough time for listeners to fully experience the emotions that the dynamic rhythm and [ke0y1] convey.</t>
  </si>
  <si>
    <t>['TS1_1', 'T1_1', 'I1_0']</t>
  </si>
  <si>
    <t>The music is played at a leisurely pace with a [ti0me1 s2ig3na4tu5re6 o7f 8[T91I02M13E24_35S46I57G68N79A80T91U02R13E24]3], and notably absent in this song are [I1N2S3T4R5U6M7E8N9T0S1].</t>
  </si>
  <si>
    <t>I'm sorry, but there seems to be some missing information in your request. Could you please provide me with more context and additional sentences that you would like me to combine into a paragraph? This will help me better understand what you are looking for and enable me to provide a more accurate response.</t>
  </si>
  <si>
    <t>The music in this song is characterized by a particular emotion, and the rhythm complements it beautifully with its easy-to-listen-to quality. However, the [ti0me1 s2ig3na4tu5re6] used in this piece is not typical, adding to its unique charm.</t>
  </si>
  <si>
    <t>['P4_1', 'K1_1', 'R3_2', 'TS1_o', 'T1_0']</t>
  </si>
  <si>
    <t>The musical piece is composed in the [[K01E12Y23]3 k4ey5] and showcases a pitch range within [R1A2N3G4E5] [oc0ta1ve2s3]. It has a smooth and steady rhythm, but the [ti0me1 s2ig3na4tu5re6] chosen for this song is not common, being [T1I2M3E4_5S6I7G8N9A0T1U2R3E4]. Despite this unusual [ti0me1 s2ig3na4tu5re6], the song's beat is fast-paced and energetic, making it an engaging and lively piece of music.</t>
  </si>
  <si>
    <t>['K1_1', 'TM1_1', 'R3_2', 'S4_0']</t>
  </si>
  <si>
    <t>The [[K01E12Y23]3 k4ey5] used in this [T1M213]-second song conveys a unique and resonant sound. The [te0mp1o2] is just right, and it deviates from the typical [G1E2N3R4E5] sound, making it stand out from the crowd.</t>
  </si>
  <si>
    <t>['P4_1', 'K1_1', 'TM1_1', 'I4_1', 'T1_0']</t>
  </si>
  <si>
    <t>This music offers a diverse and dynamic listening experience with a pitch range spanning [R1A2N3G4E5] [oc0ta1ve2s3]. The [[K01E12Y23]3 k4ey5] used in this song provides a powerful and memorable sound. The [I1N2S3T4R5U6M7E8N9T0] plays the main melody for this fast-paced track, which lasts [T1M213] seconds in length. Together, these elements create an energetic and captivating musical piece that is sure to impress listeners.</t>
  </si>
  <si>
    <t>The musical piece showcases a pitch range within [R1A2N3G4E5] [oc0ta1ve2s3], and its [[K01E12Y23]3 k4ey5] gives it a special emotional quality. The track lasts for [T1M213] seconds, featuring a highly intense rhythm. Opting not to incorporate [I1N2S3T4R5U6M7E8N9T0S1], this song spans [[N01U12M23_34B45A56R67S78]8 b9ar0s1] in duration.</t>
  </si>
  <si>
    <t>['P4_1', 'K1_1', 'TM1_1', 'R3_0', 'I1_1', 'S4_0']</t>
  </si>
  <si>
    <t>The track, which lasts for [T1M213] seconds, features a distinct atmosphere created by its use of [[K01E12Y23]3 k4ey5] and the music is brought to life through the use of [I1N2S3T4R5U6M7E8N9T0S1]. Its pitch range is within [R1A2N3G4E5] [oc0ta1ve2s3], and the [te0mp1o2] in this song is very laid-back, offering a departure from the typical [G1E2N3R4E5] sound.</t>
  </si>
  <si>
    <t>This music has a pitch range of [R1A2N3G4E5] [oc0ta1ve2s3] and uses the [[K01E12Y23]3 k4ey5], resulting in a unique and resonant sound. The rhythm of the song is comfortably moderate, and it plays for [T1M213] seconds without the use of any [I1N2S3T4R5U6M7E8N9T0S1]. The [ti0me1 s2ig3na4tu5re6] used in this song is not commonly found, and it is played quickly, projecting a sense of [E1M2O3T4I5O6N7].</t>
  </si>
  <si>
    <t>The [ti0me1 s2ig3na4tu5re6] chosen for this song is non-standard, meaning that it deviates from the more commonly used [ti0me1 s2ig3na4tu5re6]s in music. Time signatures are a way of indicating the rhythm of a piece of music, and they consist of two numbers that appear at the beginning of a staff. The top number indicates how many beats there are in each measure, while the bottom number indicates what kind of note represents one beat. Common [ti0me1 s2ig3na4tu5re6]s include 4/4, 3/4, and 6/8, but non-standard [ti0me1 s2ig3na4tu5re6]s can include any combination of numbers and can create unique and complex rhythms that add interest and variety to a song.</t>
  </si>
  <si>
    <t>This song has a duration of [[N01U12M23_34B45A56R67S78]8 b9ar0s1].</t>
  </si>
  <si>
    <t>['P4_1', 'T1_1', 'TS1_o']</t>
  </si>
  <si>
    <t>The music being played offers a unique and memorable listening experience with a pitch range of [R1A2N3G4E5] [oc0ta1ve2s3]. It is performed at a slow pace, which allows for a more reflective and contemplative experience. Additionally, the [ti0me1 s2ig3na4tu5re6] of the song is not regular, adding an element of unpredictability to the composition and enhancing its emotional impact. Overall, this music's unconventional approach creates a powerful and memorable listening experience for anyone who appreciates its unique qualities.</t>
  </si>
  <si>
    <t>['P4_1', 'K1_1', 'TM1_1', 'R3_1', 'I1_0', 'TS1_o', 'T1_2', 'S4_1', 'B1_1']</t>
  </si>
  <si>
    <t>The use of a specific pitch range of [R1A2N3G4E5] [oc0ta1ve2s3] in this [G1E2N3R4E5] genre song creates a cohesive and unified sound throughout the musical piece. Additionally, the song's [[K01E12Y23]3 k4ey5] contributes to creating a distinct atmosphere. Despite its moderate rhythm, the beat in this song is very heavy. Interestingly, the song opts not to incorporate [I1N2S3T4R5U6M7E8N9T0S1], and the [ti0me1 s2ig3na4tu5re6] chosen for this piece is not common, being [T1I2M3E4_5S6I7G8N9A0T1U2R3E4]. This song runs for [T1M213] seconds and consists of [[N01U12M23_34B45A56R67S78]8 b9ar0s1]. Overall, the unique combination of these elements results in a true representation of the [G1E2N3R4E5] genre.</t>
  </si>
  <si>
    <t>['P4_1', 'TM1_1', 'R3_2', 'TS1_o', 'I1_0']</t>
  </si>
  <si>
    <t>This music offers a diverse and dynamic listening experience with a pitch range spanning [R1A2N3G4E5] [oc0ta1ve2s3]. The track lasts for [T1M213] seconds and has a moderate [te0mp1o2]. The song's [ti0me1 s2ig3na4tu5re6] deviates from the norm, and it has opted not to incorporate [I1N2S3T4R5U6M7E8N9T0S1]. Despite this departure from convention, the resulting sound is a unique and intriguing blend that sets this song apart from others in its genre. Whether you are a casual listener or a dedicated music aficionado, this track is sure to captivate your attention with its unconventional yet captivating elements.</t>
  </si>
  <si>
    <t>The song, a quintessential example of the [G1E2N3R4E5] sound, lasts [T1M213] seconds with a slow pace. Its pitch range is within [R1A2N3G4E5] [oc0ta1ve2s3], and the [[K01E12Y23]3 k4ey5] provides a powerful and memorable sound. The beat is very heavy, and the music is brought to life through the use of [I1N2S3T4R5U6M7E8N9T0S1]. Additionally, this song employs an uncommon [ti0me1 s2ig3na4tu5re6 o7f 8[T91I02M13E24_35S46I57G68N79A80T91U02R13E24]3].</t>
  </si>
  <si>
    <t>The music evokes a strong sense of [E1M2O3T4I5O6N7], and what makes it unique is that it doesn't involve the use of any [I1N2S3T4R5U6M7E8N9T0S1] in its composition. Despite the absence of traditional musical instruments, the song's melody and rhythm still manage to stir up powerful emotions within the listener. This showcases the versatility and creative potential of music beyond the confines of conventional means of production.</t>
  </si>
  <si>
    <t>The music in this song features a [T1I2M3E4_5S6I7G8N9A0T1U2R3E4] meter. However, the arrangement of the song has intentionally omitted the use of [I1N2S3T4R5U6M7E8N9T0S1].</t>
  </si>
  <si>
    <t>This song offers a unique and memorable listening experience with its pitch range of [R1A2N3G4E5] [oc0ta1ve2s3]. Its running time is [T1M213] seconds, and its rhythm is comfortably moderate. Interestingly, you won't hear any [I1N2S3T4R5U6M7E8N9T0S1] in this song, but its overall composition and arrangement create a distinctive sound.</t>
  </si>
  <si>
    <t>['K1_1', 'TM1_1', 'R3_0', 'TS1_o', 'B1_1']</t>
  </si>
  <si>
    <t>The [ke0y1] of this music gives it a special emotional quality, complemented by its slow and relaxing [te0mp1o2]. This track has a duration of [T1M213] seconds and an atypical [ti0me1 s2ig3na4tu5re6], with [[N01U12M23_34B45A56R67S78]8 b9ar0s1] throughout the song. Despite its unconventional [ti0me1 s2ig3na4tu5re6], the music flows smoothly, creating a unique listening experience that is both soothing and emotionally evocative.</t>
  </si>
  <si>
    <t>['P4_1', 'K1_1', 'TM1_1', 'R3_0', 'TS1_1', 'I1_1', 'EM1_1']</t>
  </si>
  <si>
    <t>The music's limited pitch range of [R1A2N3G4E5] [oc0ta1ve2s3] allows for a greater emphasis on the nuances of tone and phrasing, while the [[K01E12Y23]3 k4ey5] provides a powerful and memorable sound. This track runs for [T1M213] seconds and features a beat that is calming and soothing. It is based on a [[T01I12M23E34_45S56I67G78N89A90T01U12R23E34]4 t5im6e 7si8gn9at0ur1e2], and [I1N2S3T4R5U6M7E8N9T0S1] play an important role in the music, contributing to its emotional impact. Speaking of which, the music is filled with [E1M2O3T4I5O6N7], creating a deeply moving listening experience for anyone who hears it.</t>
  </si>
  <si>
    <t>['P4_1', 'T1_0', 'B1_1', 'TS1_o']</t>
  </si>
  <si>
    <t>The song, which covers [[N01U12M23_34B45A56R67S78]8 b9ar0s1] and has a fast [te0mp1o2], features a compact pitch range of [R1A2N3G4E5] [oc0ta1ve2s3], resulting in a focused and impactful musical performance. Interestingly, the [ti0me1 s2ig3na4tu5re6] used in this song is not commonly used, adding to its uniqueness and character.</t>
  </si>
  <si>
    <t>The music's limited pitch range of [R1A2N3G4E5] [oc0ta1ve2s3] allows for a greater emphasis on the nuances of tone and phrasing, while its use of [[K01E12Y23]3 k4ey5] creates a distinct atmosphere. Clocking in at [T1M213] seconds in length, this track features a soft and smooth [te0mp1o2] with no [I1N2S3T4R5U6M7E8N9T0S1] in sight. The [ti0me1 s2ig3na4tu5re6] of this song deviates from the commonly used [T1I2M3E4_5S6I7G8N9A0T1U2R3E4], contributing to its unique rhythm. Exuding the characteristics of [G1E2N3R4E5] style, the song embraces a slow and captivating rhythm.</t>
  </si>
  <si>
    <t>The music being played has a brisk pace, with the [te0mp1o2] of the song being intense.</t>
  </si>
  <si>
    <t>The music in this song is characterized by its use of the [[K01E12Y23]3 k4ey5], which creates a rich and dynamic sonic palette. The song is [T1M213] seconds long, and its unconventional [ti0me1 s2ig3na4tu5re6] adds to its uniqueness. Despite deviating from the typical [ti0me1 s2ig3na4tu5re6]s found in most songs, the use of this [ti0me1 s2ig3na4tu5re6] in the song contributes to its overall appeal and interest, making it stand out among other music in its genre.</t>
  </si>
  <si>
    <t>The use of a specific pitch range of [R1A2N3G4E5] [oc0ta1ve2s3] creates a cohesive and unified sound throughout the musical piece, which is filled with [E1M2O3T4I5O6N7]. The [I1N2S3T4R5U6M7E8N9T0S1] further contribute to the musical composition.</t>
  </si>
  <si>
    <t>The music's limited pitch range of [R1A2N3G4E5] [oc0ta1ve2s3] allows for a greater emphasis on the nuances of tone and phrasing, while its use of [[K01E12Y23]3 k4ey5] creates a distinct atmosphere.</t>
  </si>
  <si>
    <t>With a pitch range spanning [R1A2N3G4E5] [oc0ta1ve2s3], this music offers a diverse and dynamic listening experience. Its choice of [[K01E12Y23]3 k4ey5] results in a captivating and memorable experience, while its duration of [T1M213] seconds keeps the listener engaged. The upbeat [te0mp1o2] adds energy to the composition, complemented by the absence of [I1N2S3T4R5U6M7E8N9T0S1], allowing the music to shine in its pure form. Set in [T1I2M3E4_5S6I7G8N9A0T1U2R3E4], this music possesses a moderate [te0mp1o2], effectively conveying [E1M2O3T4I5O6N7] to the audience.</t>
  </si>
  <si>
    <t>This song is played at a brisk pace and features a non-conventional [ti0me1 s2ig3na4tu5re6]. Despite deviating from the norm, the musicians have successfully incorporated the unusual [ti0me1 s2ig3na4tu5re6] into the piece, resulting in a unique and captivating sound. The rhythm of the song is complex but still manages to maintain a sense of coherence and fluidity. Overall, the unconventional [ti0me1 s2ig3na4tu5re6] adds to the song's appeal and showcases the musicians' skill in creating innovative and exciting music.</t>
  </si>
  <si>
    <t>The musical piece, in [[K01E12Y23]3 k4ey5], showcases a pitch range within [R1A2N3G4E5] [oc0ta1ve2s3], giving it a special emotional quality. The song has a duration of [T1M213] seconds, allowing ample time for the listener to fully appreciate the musical range and emotional depth conveyed.</t>
  </si>
  <si>
    <t>This song is a unique piece of music that stands out with its distinctive character and emotional depth. The pitch range of [R1A2N3G4E5] [oc0ta1ve2s3] is one of the defining elements of the music, emphasizing its emotional richness and complexity. Additionally, the use of [[K01E12Y23]3 k4ey5] creates a resonant and captivating sound that is unique to this song. The song has a comfortable beat that keeps the listener engaged throughout its duration of [T1M213] seconds. The music is brought to life by the use of [I1N2S3T4R5U6M7E8N9T0S1], which give it a distinctive sound. This song's atypical [[T01I12M23E34_45S56I67G78N89A90T01U12R23E34]4 t5im6e 7si8gn9at0ur1e2] adds to its distinctive character, and the slow pace of the music allows the listener to fully appreciate its emotional depth. The music is filled with [E1M2O3T4I5O6N7], and listeners can hear [[N01U12M23_34B45A56R67S78]8 b9ar0s1] in this beautiful composition.</t>
  </si>
  <si>
    <t>The music's limited pitch range of [R1A2N3G4E5] [oc0ta1ve2s3] allows for a greater emphasis on the nuances of tone and phrasing, while its choice of [[K01E12Y23]3 k4ey5] results in a captivating and memorable experience. Lasting [T1M213] seconds, the song's peaceful beat is complemented by the addition of [I1N2S3T4R5U6M7E8N9T0S1] to the musical composition, which is in [T1I2M3E4_5S6I7G8N9A0T1U2R3E4] and has a moderate [te0mp1o2]. Overall, the music radiates [E1M2O3T4I5O6N7], creating a powerful and emotive musical experience.</t>
  </si>
  <si>
    <t>['I4_1', 'P4_1', 'I1_1']</t>
  </si>
  <si>
    <t>The melody track is characterized by the prominent use of [I1N2S3T4R5U6M7E8N9T0] as its primary instrument, which lends a distinctive character to the music with its pitch range spanning [R1A2N3G4E5] [oc0ta1ve2s3]. This emphasizes the emotional depth of the composition. Additionally, the other [I1N2S3T4R5U6M7E8N9T0S1] incorporated into the music contribute to the overall musical arrangement.</t>
  </si>
  <si>
    <t>The pitch range of this song is within [R1A2N3G4E5] [oc0ta1ve2s3], and the rhythm is really lively. Together, these elements create a dynamic and energetic musical experience that can get people moving and engaged. The range of notes used in the song can influence the emotional impact of the music, while the rhythm can create a sense of momentum and excitement. When combined, the pitch and rhythm can help to convey the intended mood and message of the song, making it a powerful tool for artistic expression and communication.</t>
  </si>
  <si>
    <t>The music in question offers a unique and memorable listening experience with its pitch range spanning [R1A2N3G4E5] [oc0ta1ve2s3]. It is composed in the [[K01E12Y23]3 k4ey5], which provides a powerful and memorable sound. The song has a length of [T1M213] seconds and features a mellow rhythm, enhanced by the use of [I1N2S3T4R5U6M7E8N9T0S1] in the musical composition. The meter of the music is [T1I2M3E4_5S6I7G8N9A0T1U2R3E4] and the beat is fast-paced, making it a prime example of the [G1E2N3R4E5] style. Overall, this music is a captivating and well-crafted piece that showcases its distinctive characteristics through its pitch range, [ke0y1], length, rhythm, instruments, meter, and genre.</t>
  </si>
  <si>
    <t>['I4_0', 'B1_1', 'TM1_1']</t>
  </si>
  <si>
    <t>The song is [[N01U12M23_34B45A56R67S78]8 b9ar0s1] long and has a playtime of [T1M213] seconds. However, the melody track is devoid of [I1N2S3T4R5U6M7E8N9T0].</t>
  </si>
  <si>
    <t>['EM1_1', 'B1_1', 'R3_0', 'TS1_1']</t>
  </si>
  <si>
    <t>The [E1M2O3T4I5O6N7]-filled music comprises [[N01U12M23_34B45A56R67S78]8 b9ar0s1] with a tranquil rhythm, following a [T1I2M3E4_5S6I7G8N9A0T1U2R3E4] meter.</t>
  </si>
  <si>
    <t>The compact pitch range of [R1A2N3G4E5] [oc0ta1ve2s3] results in a focused and impactful musical performance, complemented by the choice of [[K01E12Y23]3 k4ey5], resulting in a captivating and memorable experience. With a running time of [T1M213] seconds, the gentle and calming beat adds to the overall atmosphere. Not featuring [I1N2S3T4R5U6M7E8N9T0S1] in its instrumentation, the music maintains a distinct character. The [ti0me1 s2ig3na4tu5re6] of the composition, [T1I2M3E4_5S6I7G8N9A0T1U2R3E4], contributes to its swift movement, while also deviating from the conventions of the [G1E2N3R4E5] sound.</t>
  </si>
  <si>
    <t>The music's use of the [[K01E12Y23]3 k4ey5] creates a distinct atmosphere that is evocative of the classic [G1E2N3R4E5] sound. Despite the rapid rate at which the song moves, the duration of the track is [T1M213] seconds. Interestingly, [I1N2S3T4R5U6M7E8N9T0S1] are not featured in this song, adding to its unique character. Overall, the music's combination of [ke0y1], [te0mp1o2], and instrumentation creates a truly unique listening experience that fans of the [G1E2N3R4E5] sound are sure to appreciate.</t>
  </si>
  <si>
    <t>['P4_1', 'K1_1', 'TM1_1', 'TS1_o', 'T1_2']</t>
  </si>
  <si>
    <t>The music's limited pitch range of [R1A2N3G4E5] [oc0ta1ve2s3] allows for a greater emphasis on the nuances of tone and phrasing, while its use of [[K01E12Y23]3 k4ey5] creates a rich and dynamic sonic palette. With a duration of [T1M213] seconds, the song showcases a unique [ti0me1 s2ig3na4tu5re6] [T1I2M3E4_5S6I7G8N9A0T1U2R3E4], deviating from the typical norm, and maintains a moderate rhythm throughout.</t>
  </si>
  <si>
    <t>The song, which is [T1M213] seconds long, does not embody [A1R2T3I4S5T6]'s typical features.</t>
  </si>
  <si>
    <t>The [ke0y1] of this music gives it a special emotional quality, and the track has a duration of [T1M213] seconds. Additionally, the [ti0me1 s2ig3na4tu5re6] of this song is unique, and it does not feature any [I1N2S3T4R5U6M7E8N9T0S1]. Despite this, the song's beat is balanced and well-crafted.</t>
  </si>
  <si>
    <t>['T1_2', 'TM1_1', 'R3_1']</t>
  </si>
  <si>
    <t>This song is a moderate-paced track with an exceptionally energetic beat and a length of [T1M213] seconds.</t>
  </si>
  <si>
    <t>The music in this song has a relaxed [te0mp1o2] and a moderate beat.</t>
  </si>
  <si>
    <t>This music's pitch range of [R1A2N3G4E5] [oc0ta1ve2s3] offers a unique and memorable listening experience, complemented by its use of [[K01E12Y23]3 k4ey5] which conveys a unique and resonant sound. With a running time of [T1M213] seconds, the song has a steady and moderate rhythm and features no [I1N2S3T4R5U6M7E8N9T0S1] in its instrumentation. It has a [ti0me1 s2ig3na4tu5re6 o7f 8[T91I02M13E24_35S46I57G68N79A80T91U02R13E24]3] and a rapid [te0mp1o2], while not conforming to the usual standards of [G1E2N3R4E5] genre. Overall, the music is an unconventional yet captivating piece that leaves a lasting impression on its listeners.</t>
  </si>
  <si>
    <t>['TS1_o', 'K1_1', 'R3_1', 'I1_1']</t>
  </si>
  <si>
    <t>The song utilizes an unusual [ti0me1 s2ig3na4tu5re6], creating a unique rhythmic structure. Its choice of [[K01E12Y23]3 k4ey5] results in a captivating and memorable musical experience that draws the listener in. The beat is extremely strong, further enhancing the song's impact. To fully showcase its potential, the music should feature [I1N2S3T4R5U6M7E8N9T0S1], which will add depth and complexity to the overall sound. Together, these elements combine to create a powerful musical composition that leaves a lasting impression on the listener.</t>
  </si>
  <si>
    <t>['T1_0', 'B1_1', 'R3_2']</t>
  </si>
  <si>
    <t>The song is around [[N01U12M23_34B45A56R67S78]8 b9ar0s1] in length and is performed quickly with a moderate and easy-to-follow beat.</t>
  </si>
  <si>
    <t>The pitch range of [R1A2N3G4E5] [oc0ta1ve2s3] adds a distinctive character to the music, emphasizing its emotional depth, while the [[K01E12Y23]3 k4ey5] provides a powerful and memorable sound. Running for [T1M213] seconds, this song captivates with its meditative beat, notable absence of [I1N2S3T4R5U6M7E8N9T0S1], and an unusual [[T01I12M23E34_45S56I67G78N89A90T01U12R23E34]4 t5im6e 7si8gn9at0ur1e2]. Played quickly, the music is filled with [E1M2O3T4I5O6N7].</t>
  </si>
  <si>
    <t>With a pitch range spanning [R1A2N3G4E5] [oc0ta1ve2s3], this music offers a diverse and dynamic listening experience, enhanced by its use of [[K01E12Y23]3 k4ey5] to create a rich and dynamic sonic palette. Playing for [T1M213] seconds at a rapid [te0mp1o2], this song stands out by eschewing [I1N2S3T4R5U6M7E8N9T0S1] and featuring a non-conventional [[T01I12M23E34_45S56I67G78N89A90T01U12R23E34]4 t5im6e 7si8gn9at0ur1e2]. Despite being performed at a moderate speed, this music defies the typical characteristics of the [G1E2N3R4E5] genre.</t>
  </si>
  <si>
    <t>['K1_1', 'T1_2', 'TM1_1', 'TS1_1']</t>
  </si>
  <si>
    <t>The [[K01E12Y23]3 k4ey5] in this moderately-paced song provides a powerful and memorable sound, with a playtime of [T1M213] seconds. The music is in [T1I2M3E4_5S6I7G8N9A0T1U2R3E4].</t>
  </si>
  <si>
    <t>The pitch range of [R1A2N3G4E5] [oc0ta1ve2s3] is a defining characteristic that adds a unique and recognizable character to music. This range has the ability to emphasize the emotional depth of a composition, allowing for greater expression and nuance in the music. Whether it's the soaring melodies of a soprano or the deep and powerful notes of a bass, the range of [oc0ta1ve2s3] used in a piece can have a profound impact on its overall emotional impact. By utilizing this range effectively, musicians can create music that is not only technically impressive but also deeply moving and powerful.</t>
  </si>
  <si>
    <t>The song's [te0mp1o2] is moderate. This means that it is not too fast or too slow. The pace is comfortable and easy to follow, allowing listeners to enjoy the melody without feeling rushed or overwhelmed. Whether it's a ballad or an upbeat tune, a moderate [te0mp1o2] can create a sense of balance and stability in the music. It also gives room for the vocals and instruments to shine, allowing listeners to appreciate the nuances and details of the performance. Overall, a moderate [te0mp1o2] can be a great choice for creating a relaxed and enjoyable listening experience.</t>
  </si>
  <si>
    <t>The musical performance utilizes [I1N2S3T4R5U6M7E8N9T0S1] to create a unique and resonant sound, thanks in part to the use of [[K01E12Y23]3 k4ey5]. The [te0mp1o2] of the song is also just right, adding to the overall impact of the piece.</t>
  </si>
  <si>
    <t>The [R1A2N3G4E5]-[oc0ta1ve2] pitch range of this musical composition provides a focused and impactful performance that is complemented by the unique flavor of the [[K01E12Y23]3 k4ey5]. Despite its brief duration of [T1M213] seconds, the energetic beat keeps the [te0mp1o2] at a moderate pace, with a [[T01I12M23E34_45S56I67G78N89A90T01U12R23E34]4 t5im6e 7si8gn9at0ur1e2] forming the basis of the music. Interestingly, this composition does not feature the use of [I1N2S3T4R5U6M7E8N9T0S1], and while it does not possess the defining characteristics of [G1E2N3R4E5] style, it still offers an enjoyable listening experience.</t>
  </si>
  <si>
    <t>['P4_1', 'K1_1', 'TM1_1', 'R3_1', 'I1_1', 'TS1_1', 'T1_2', 'EM1_1', 'B1_1']</t>
  </si>
  <si>
    <t>The music being discussed here has a limited pitch range of [R1A2N3G4E5] [oc0ta1ve2s3], which allows for a greater emphasis on the nuances of tone and phrasing. Additionally, the choice of [[K01E12Y23]3 k4ey5] results in a captivating and memorable experience for the listener. The song itself has a duration of [T1M213] seconds and is composed with a dynamic rhythm. The use of [I1N2S3T4R5U6M7E8N9T0S1] adds to the overall musical composition, while the [ti0me1 s2ig3na4tu5re6] of the music is [T1I2M3E4_5S6I7G8N9A0T1U2R3E4]. This song is performed at a moderate pace and is known for its [E1M2O3T4I5O6N7] nature. Finally, it is worth noting that the song has a duration of [[N01U12M23_34B45A56R67S78]8 b9ar0s1], making it a complete and well-rounded musical experience.</t>
  </si>
  <si>
    <t>['TS1_o', 'S4_0', 'I1_0']</t>
  </si>
  <si>
    <t>This song has an unconventional [ti0me1 s2ig3na4tu5re6], and it does not easily fit into a specific genre. Additionally, it lacks the presence of any instruments typically associated with music genres, making it a unique and distinctive piece.</t>
  </si>
  <si>
    <t>The meter of the music is indicated by the [ti0me1 s2ig3na4tu5re6]. Despite the [G1E2N3R4E5] genre not heavily influencing the song's sound, there is no use of [I1N2S3T4R5U6M7E8N9T0S1] in its composition.</t>
  </si>
  <si>
    <t>This song's length is around [[N01U12M23_34B45A56R67S78]8 b9ar0s1], and it lasts [T1M213] seconds. Notably, the composition of this song does not involve the use of [I1N2S3T4R5U6M7E8N9T0S1]. Despite the absence of instruments, the song's length and duration make it a complete and compelling piece of music. The lack of traditional instrumentation adds to the song's uniqueness and demonstrates the vast potential for creativity and innovation in music composition. Overall, this song showcases the power of artistic expression to transcend conventional boundaries and expectations.</t>
  </si>
  <si>
    <t>Throughout the song, there are a total of [[N01U12M23_34B45A56R67S78]8 b9ar0s1].</t>
  </si>
  <si>
    <t>The [ti0me1 s2ig3na4tu5re6] of the music is [T1I2M3E4_5S6I7G8N9A0T1U2R3E4], and the song is played at a slow rate, with a very relaxing [te0mp1o2]. Interestingly, this song has opted not to incorporate [I1N2S3T4R5U6M7E8N9T0S1], giving it a unique and perhaps more intimate quality.</t>
  </si>
  <si>
    <t>The musical piece showcases a pitch range within [R1A2N3G4E5] [oc0ta1ve2s3], and the [[K01E12Y23]3 k4ey5] used in the composition adds to its powerful and memorable sound.</t>
  </si>
  <si>
    <t>['P4_1', 'R3_2', 'TS1_1', 'T1_2', 'B1_1']</t>
  </si>
  <si>
    <t>This song has a pitch range of [R1A2N3G4E5] [oc0ta1ve2s3] and a moderate [te0mp1o2], falling in the middle range. It has a meter of [T1I2M3E4_5S6I7G8N9A0T1U2R3E4], and if you count the bars, you will find [[N01U12M23_34B45A56R67S78]8 b9ar0s1] in the song. Overall, the music is characterized by a moderate [te0mp1o2] and a pitch range that spans [R1A2N3G4E5] [oc0ta1ve2s3].</t>
  </si>
  <si>
    <t>This piece of music is in the [[T01I12M23E34_45S56I67G78N89A90T01U12R23E34]4 t5im6e 7si8gn9at0ur1e2], and it is played in the [[K01E12Y23]3 k4ey5], which provides a powerful and memorable sound. The music is created through the use of various [I1N2S3T4R5U6M7E8N9T0S1], which contribute to its overall sound and atmosphere. By combining the specific meter, [ke0y1], and instrumentation, this music is able to evoke a particular emotion or convey a certain message to the listener. Whether it's the rhythmic beat, the melodic lines, or the timbre of the instruments, each element works together to create a unique and compelling musical experience.</t>
  </si>
  <si>
    <t>The music, characterized by [E1M2O3T4I5O6N7], features a pitch range within [R1A2N3G4E5] [oc0ta1ve2s3] and [[N01U12M23_34B45A56R67S78]8 b9ar0s1]. It also exhibits a balanced rhythm.</t>
  </si>
  <si>
    <t>['T1_1', 'B1_1', 'TM1_1', 'TS1_1']</t>
  </si>
  <si>
    <t>The song's pace is slow, and the music consists of [[N01U12M23_34B45A56R67S78]8 b9ar0s1] with a length of [T1M213] seconds. The [ti0me1 s2ig3na4tu5re6] of the music is [T1I2M3E4_5S6I7G8N9A0T1U2R3E4].</t>
  </si>
  <si>
    <t>['P4_1', 'TM1_1', 'R3_2', 'I1_0', 'S4_0', 'B1_1']</t>
  </si>
  <si>
    <t>This song's compact pitch range of [R1A2N3G4E5] [oc0ta1ve2s3] results in a focused and impactful musical performance, despite its steady and moderate rhythm and lack of [I1N2S3T4R5U6M7E8N9T0S1]. The song breaks away from the typical sound of the [G1E2N3R4E5] style, and its structure follows [[N01U12M23_34B45A56R67S78]8 b9ar0s1]. Even with a playtime of [T1M213] seconds, this song manages to captivate listeners with its unique approach to musical composition.</t>
  </si>
  <si>
    <t>This song has a runtime of [T1M213] seconds and employs a non-standard [ti0me1 s2ig3na4tu5re6], [T1I2M3E4_5S6I7G8N9A0T1U2R3E4].</t>
  </si>
  <si>
    <t>['P4_1', 'T1_2', 'R3_0']</t>
  </si>
  <si>
    <t>The pitch range of [R1A2N3G4E5] [oc0ta1ve2s3] gives the music a unique quality that accentuates its emotional depth. Additionally, the song's beat is well-balanced, and it features a soft and smooth rhythm that contributes to its overall feel. Together, these elements create a memorable and engaging musical experience for the listener.</t>
  </si>
  <si>
    <t>With a pitch range spanning [R1A2N3G4E5] [oc0ta1ve2s3], the music provides a diverse and dynamic listening experience. The range allows for an array of musical possibilities, from deep bass to high-pitched notes, creating a multifaceted sound that engages the listener. The expansive pitch range provides a sense of richness and depth to the music, allowing for a greater emotional impact. Whether through the intricacy of classical music or the energy of pop, the versatility of a wide pitch range ensures a captivating listening experience.</t>
  </si>
  <si>
    <t>The musical piece utilizes a specific pitch range of [R1A2N3G4E5] [oc0ta1ve2s3], resulting in a cohesive and unified sound. Adding to its emotional quality, the piece is in the [[K01E12Y23]3 k4ey5] and has a slow-paced [te0mp1o2] in the middle range, lasting [T1M213] seconds with [[N01U12M23_34B45A56R67S78]8 b9ar0s1] in total. The musical performance involves [I1N2S3T4R5U6M7E8N9T0S1] and is in [T1I2M3E4_5S6I7G8N9A0T1U2R3E4]. Interestingly, despite not having the typical characteristics of [G1E2N3R4E5] genre, the song manages to captivate listeners with its unique blend of elements.</t>
  </si>
  <si>
    <t>The cohesive and unified sound throughout the musical piece is created by using a specific pitch range of [R1A2N3G4E5] [oc0ta1ve2s3]. This song lasts [T1M213] seconds and has an irregular [ti0me1 s2ig3na4tu5re6 o7f 8[T91I02M13E24_35S46I57G68N79A80T91U02R13E24]3]. There are no [I1N2S3T4R5U6M7E8N9T0S1] present in this music, which is played at a high [te0mp1o2]. The music is filled with [E1M2O3T4I5O6N7], resulting in a powerful and intense listening experience.</t>
  </si>
  <si>
    <t>['K1_1', 'S4_0', 'I1_0']</t>
  </si>
  <si>
    <t>The choice of [[K01E12Y23]3 k4ey5] in this music creates a captivating and memorable experience that is further enhanced by the song's departure from the typical boundaries of [G1E2N3R4E5] genre. What sets this song apart is not only its unique sound but also the absence of [I1N2S3T4R5U6M7E8N9T0S1]. Despite the lack of traditional instrumentation, the song manages to captivate listeners with its unconventional approach and leaves a lasting impression.</t>
  </si>
  <si>
    <t>['T1_1', 'TM1_1', 'TS1_o']</t>
  </si>
  <si>
    <t>The music in this song is played at a relaxed pace, and its running time is [T1M213] seconds. Additionally, the song features a [ti0me1 s2ig3na4tu5re6] that is not commonly found, making it a unique and interesting musical piece.</t>
  </si>
  <si>
    <t>The music in this track has a limited pitch range of [R1A2N3G4E5] [oc0ta1ve2s3], which allows for a greater emphasis on the nuances of tone and phrasing. The beat of the song is very calming and soothing, and the track is [T1M213] seconds in length. Additionally, the music follows a [T1I2M3E4_5S6I7G8N9A0T1U2R3E4] meter.</t>
  </si>
  <si>
    <t>The song, unmistakably in the [G1E2N3R4E5] style, conveys a unique and resonant sound with its use of the [[K01E12Y23]3 k4ey5]. Its pitch range is within [R1A2N3G4E5] [oc0ta1ve2s3], and the song's playtime is [T1M213] seconds, featuring a very peaceful beat. The music is further enriched by the inclusion of [I1N2S3T4R5U6M7E8N9T0S1].</t>
  </si>
  <si>
    <t>With a pitch range spanning [R1A2N3G4E5] [oc0ta1ve2s3], this music offers a diverse and dynamic listening experience that is [E1M2O3T4I5O6N7] in nature, characterized by the meter of [T1I2M3E4_5S6I7G8N9A0T1U2R3E4].</t>
  </si>
  <si>
    <t>['P4_1', 'K1_1', 'TM1_1', 'R3_1', 'I1_1', 'T1_2', 'S4_0']</t>
  </si>
  <si>
    <t>The music's limited pitch range of [R1A2N3G4E5] [oc0ta1ve2s3] allows for a greater emphasis on the nuances of tone and phrasing, while its use of [[K01E12Y23]3 k4ey5] conveys a unique and resonant sound. With a duration of [T1M213] seconds, the rhythm in this song is truly electrifying, accompanied by [I1N2S3T4R5U6M7E8N9T0S1] utilized in the musical performance. Played at a medium [te0mp1o2], this music is not a quintessential example of [G1E2N3R4E5] style.</t>
  </si>
  <si>
    <t>The compact pitch range of [R1A2N3G4E5] [oc0ta1ve2s3] results in a focused and impactful musical performance, while the use of [[K01E12Y23]3 k4ey5] creates a distinct atmosphere. With a runtime of [T1M213] seconds, the rhythm in this song is incredibly powerful, complemented by the absence of [I1N2S3T4R5U6M7E8N9T0S1] in its composition. The music employs the [[T01I12M23E34_45S56I67G78N89A90T01U12R23E34]4 t5im6e 7si8gn9at0ur1e2] and moves at a slow rate, deviating from the usual musical conventions of [G1E2N3R4E5] style.</t>
  </si>
  <si>
    <t xml:space="preserve">
The musical piece showcases a pitch range within [R1A2N3G4E5] [oc0ta1ve2s3]. This range is utilized to create a dynamic and diverse soundscape throughout the piece. The composer skillfully incorporates the high and low notes to evoke different emotions and moods in the listener. The range also adds complexity to the piece, requiring the musician to be proficient in playing both high and low notes with precision and control. Overall, the pitch range in this musical piece is an essential element that contributes to its artistic and musical value.</t>
  </si>
  <si>
    <t>['P4_1', 'K1_1', 'TM1_1', 'R3_1', 'I1_1', 'TS1_1', 'T1_1', 'EM1_1', 'B1_1']</t>
  </si>
  <si>
    <t>The musical piece is an electrifying composition that showcases a pitch range spanning [R1A2N3G4E5] [oc0ta1ve2s3]. Its distinct atmosphere is created through the use of the [[K01E12Y23]3 k4ey5]. The song, which is [T1M213] seconds long, is given its unique sound through a combination of [I1N2S3T4R5U6M7E8N9T0S1]. It follows a [[T01I12M23E34_45S56I67G78N89A90T01U12R23E34]4 t5im6e 7si8gn9at0ur1e2] and consists of [[N01U12M23_34B45A56R67S78]8 b9ar0s1] in total. Despite its slow rhythm, the music is filled with intense emotion that captures the listener's attention. Overall, this musical piece is a powerful and captivating composition that highlights the skillful use of various musical elements to create a truly memorable experience.</t>
  </si>
  <si>
    <t>Its rhythm is upbeat and energetic, with a pulsating bassline that drives the melody forward. The [te0mp1o2] never lets up, creating a sense of urgency and excitement that propels the listener forward. Whether dancing or simply listening, this music demands attention and inspires movement, embodying the vitality and intensity of the moment.</t>
  </si>
  <si>
    <t>The song is composed of [[N01U12M23_34B45A56R67S78]8 b9ar0s1] and utilizes the [[T01I12M23E34_45S56I67G78N89A90T01U12R23E34]4 t5im6e 7si8gn9at0ur1e2]. The [ti0me1 s2ig3na4tu5re6] of a piece of music represents the number of beats in each measure and the type of note that receives one beat. By using a specific [ti0me1 s2ig3na4tu5re6], the composer sets the rhythmic structure of the music and provides a framework for the performers to follow. Knowing the number of bars in a piece of music is also important for understanding its structure, as it helps to divide the music into sections and can indicate changes in melody, harmony, and rhythm.</t>
  </si>
  <si>
    <t>['TS1_1', 'P4_1', 'T1_2', 'I1_1']</t>
  </si>
  <si>
    <t>The music is played at a medium [te0mp1o2] and is based on a [[T01I12M23E34_45S56I67G78N89A90T01U12R23E34]4 t5im6e 7si8gn9at0ur1e2]. The compact pitch range of [R1A2N3G4E5] [oc0ta1ve2s3] results in a focused and impactful musical performance. Additionally, the [I1N2S3T4R5U6M7E8N9T0S1] add to the musical composition, creating a rich and dynamic sound. Overall, the combination of the [ti0me1 s2ig3na4tu5re6], pitch range, [te0mp1o2], and instrumentation come together to create a unique and compelling musical experience.</t>
  </si>
  <si>
    <t>The [[K01E12Y23]3 k4ey5] in this music provides a powerful and memorable sound that stands out. Interestingly, this song is devoid of [I1N2S3T4R5U6M7E8N9T0S1], which gives it a unique quality that sets it apart from other pieces of music. The absence of instruments allows the focus to be on the [ke0y1] and highlights its impact on the overall composition. The combination of these elements creates a striking and unforgettable musical experience for the listener.</t>
  </si>
  <si>
    <t>The musical piece showcases a pitch range within [R1A2N3G4E5] [oc0ta1ve2s3] and utilizes the [[K01E12Y23]3 k4ey5], conveying a unique and resonant sound. Lasting [T1M213] seconds, this song captivates with its lively rhythm and should feature [I1N2S3T4R5U6M7E8N9T0S1]. It also stands out with a rare [[T01I12M23E34_45S56I67G78N89A90T01U12R23E34]4 t5im6e 7si8gn9at0ur1e2]. Played at a gentle pace, the music evokes a [E1M2O3T4I5O6N7] feeling and encompasses [[N01U12M23_34B45A56R67S78]8 b9ar0s1] in its composition.</t>
  </si>
  <si>
    <t>The music is imbued with [E1M2O3T4I5O6N7], and the rhythm of this song is moderate and consistent. Together, they create a powerful combination that can evoke deep feelings within the listener. The emotional content of the music is enhanced by the steady beat, which provides a reliable foundation for the listener to connect with. This combination can make the experience of listening to the song both powerful and memorable. Whether you are looking to feel uplifted or moved by music, this song may be a great choice for you.</t>
  </si>
  <si>
    <t>['T1_0', 'K1_1', 'TM1_1', 'I1_1']</t>
  </si>
  <si>
    <t>This song has a rapid [te0mp1o2] and the [[K01E12Y23]3 k4ey5] adds a unique flavor to its sound. The song has a playtime of [T1M213] seconds and is given its unique sound through the use of [I1N2S3T4R5U6M7E8N9T0S1].</t>
  </si>
  <si>
    <t>This song with a moderate [te0mp1o2] conveys [E1M2O3T4I5O6N7] through its music.</t>
  </si>
  <si>
    <t>The music's limited pitch range of [R1A2N3G4E5] [oc0ta1ve2s3] allows for a greater emphasis on the nuances of tone and phrasing, despite being played quickly. This song is [T1M213] seconds long, giving the musicians a limited time to convey their musical expression within the confines of the restricted pitch range. Nevertheless, this constraint can also serve as a creative challenge, inspiring them to find innovative ways to convey their intended emotions through their performance.</t>
  </si>
  <si>
    <t>['TS1_1', 'P4_1', 'TM1_1', 'I1_1']</t>
  </si>
  <si>
    <t>The music employs the [[T01I12M23E34_45S56I67G78N89A90T01U12R23E34]4 t5im6e 7si8gn9at0ur1e2], with its pitch range limited to [R1A2N3G4E5] [oc0ta1ve2s3]. The composition has a duration of [T1M213] seconds, and the [I1N2S3T4R5U6M7E8N9T0S1] contribute to the overall musical arrangement.</t>
  </si>
  <si>
    <t>['S2_0', 'R3_1', 'TS1_o']</t>
  </si>
  <si>
    <t>Despite [A1R2T3I4S5T6]'s musical trademarks, the song's style is not reflective of their usual sound. The beat in this particular song is very forceful, and the [ti0me1 s2ig3na4tu5re6] chosen is non-standard, featuring [T1I2M3E4_5S6I7G8N9A0T1U2R3E4].</t>
  </si>
  <si>
    <t>The musical piece showcases a pitch range within [R1A2N3G4E5] [oc0ta1ve2s3] and uses the [[K01E12Y23]3 k4ey5] to create a distinct atmosphere. With a duration of [T1M213] seconds, the track exhibits a very upbeat [te0mp1o2]. The music is brought to life through the use of [I1N2S3T4R5U6M7E8N9T0S1] and features a non-ordinary [[T01I12M23E34_45S56I67G78N89A90T01U12R23E34]4 t5im6e 7si8gn9at0ur1e2]. Played at a moderate pace, this music is characterized by its [E1M2O3T4I5O6N7] nature.</t>
  </si>
  <si>
    <t>This song offers a diverse and dynamic listening experience with a pitch range spanning [R1A2N3G4E5] [oc0ta1ve2s3]. It is performed at a leisurely pace, and listeners can enjoy [[N01U12M23_34B45A56R67S78]8 b9ar0s1] of music.</t>
  </si>
  <si>
    <t>The music being discussed has a limited pitch range of [R1A2N3G4E5] [oc0ta1ve2s3], which allows for a greater emphasis on the nuances of tone and phrasing. It is composed in the [[K01E12Y23]3 k4ey5] and lasts [T1M213] seconds at a moderate [te0mp1o2]. The [I1N2S3T4R5U6M7E8N9T0S1] included in the composition add to the overall musical experience. The [ti0me1 s2ig3na4tu5re6] of the song is not regular, marked by [T1I2M3E4_5S6I7G8N9A0T1U2R3E4], and is played at a relaxed pace. This particular music is not typical of the classic [G1E2N3R4E5] sound.</t>
  </si>
  <si>
    <t>['K1_1', 'TM1_1', 'R3_2', 'R1_1', 'T1_2']</t>
  </si>
  <si>
    <t>This music is composed in the [[K01E12Y23]3 k4ey5] and runs for [T1M213] seconds, featuring a moderate [te0mp1o2]. The upbeat [te0mp1o2] of the song makes it danceable, while still being played at a balanced pace.</t>
  </si>
  <si>
    <t>The choice of [[K01E12Y23]3 k4ey5] in this music creates a captivating and memorable experience, complemented by its serene rhythm. The song plays for [T1M213] seconds, allowing listeners to fully immerse themselves in its harmonious melody. Overall, this song offers a tranquil and delightful musical experience that is sure to leave a lasting impression.</t>
  </si>
  <si>
    <t>['TM1_1', 'R3_0', 'T1_0', 'S4_0', 'B1_1']</t>
  </si>
  <si>
    <t>This track runs for [T1M213] seconds and has a very peaceful beat with a rapid [te0mp1o2]. Although it does not have the defining characteristics of [G1E2N3R4E5] style, the song structure is made up of [[N01U12M23_34B45A56R67S78]8 b9ar0s1].</t>
  </si>
  <si>
    <t>['P4_1', 'K1_1', 'TM1_1', 'R3_1', 'TS1_o']</t>
  </si>
  <si>
    <t>The compact pitch range of [R1A2N3G4E5] [oc0ta1ve2s3] results in a focused and impactful musical performance, composed in the [[K01E12Y23]3 k4ey5]. The song runs for [T1M213] seconds and features a highly intense rhythm, accompanied by an unusual [[T01I12M23E34_45S56I67G78N89A90T01U12R23E34]4 t5im6e 7si8gn9at0ur1e2].</t>
  </si>
  <si>
    <t>['S4_1', 'TM1_1', 'R3_2', 'I1_0']</t>
  </si>
  <si>
    <t>The song embodies the essence of classic [G1E2N3R4E5] music with its steady and moderate rhythm, notable absence of [I1N2S3T4R5U6M7E8N9T0S1], and a duration of [T1M213] seconds.</t>
  </si>
  <si>
    <t>['P4_1', 'K1_1', 'TM1_1', 'R3_0', 'TS1_1', 'I1_1', 'T1_1']</t>
  </si>
  <si>
    <t>This music offers a unique and memorable listening experience with its pitch range of [R1A2N3G4E5] [oc0ta1ve2s3]. The use of [[K01E12Y23]3 k4ey5] creates a rich and dynamic sonic palette, while the harmonious rhythm and [[T01I12M23E34_45S56I67G78N89A90T01U12R23E34]4 t5im6e 7si8gn9at0ur1e2] contribute to its overall composition. The incorporation of [I1N2S3T4R5U6M7E8N9T0S1] enhances the musical experience, complementing the slow [te0mp1o2] of the song, which lasts for [T1M213] seconds.</t>
  </si>
  <si>
    <t>['P4_1', 'K1_1', 'TM1_1', 'R3_1', 'I1_0', 'TS1_o', 'S4_1', 'S2_0']</t>
  </si>
  <si>
    <t>This music offers a unique and memorable listening experience with its pitch range of [R1A2N3G4E5] [oc0ta1ve2s3] and use of [[K01E12Y23]3 k4ey5], which conveys a resonant sound. The song, firmly rooted in the traditions of [G1E2N3R4E5] music, deviates from [A1R2T3I4S5T6]'s usual sound and has a [ti0me1 s2ig3na4tu5re6] that is out of the ordinary - [T1I2M3E4_5S6I7G8N9A0T1U2R3E4]. At [T1M213] seconds in length, the song's [te0mp1o2] is really intense and it has opted not to incorporate [I1N2S3T4R5U6M7E8N9T0S1].</t>
  </si>
  <si>
    <t>['TS1_o', 'K1_1', 'R3_0', 'I1_0']</t>
  </si>
  <si>
    <t>The [ti0me1 s2ig3na4tu5re6] of this song is out of the ordinary, but the [[K01E12Y23]3 k4ey5] gives the music a special emotional quality. Despite the unusual [ti0me1 s2ig3na4tu5re6], the beat is very lulling, and interestingly, there are no [I1N2S3T4R5U6M7E8N9T0S1] in this song.</t>
  </si>
  <si>
    <t>['P4_1', 'TM1_1', 'R3_2', 'T1_0', 'B1_1']</t>
  </si>
  <si>
    <t>This music offers a diverse and dynamic listening experience with a pitch range spanning [R1A2N3G4E5] [oc0ta1ve2s3]. The song runs for [T1M213] seconds and features a relaxed and moderate rhythm that moves swiftly. The music consists of [[N01U12M23_34B45A56R67S78]8 b9ar0s1], providing a complete musical journey for the listener to enjoy.</t>
  </si>
  <si>
    <t>This music offers a diverse and dynamic listening experience with a pitch range spanning [R1A2N3G4E5] [oc0ta1ve2s3]. Additionally, the [ti0me1 s2ig3na4tu5re6] of this song is unconventional, featuring [T1I2M3E4_5S6I7G8N9A0T1U2R3E4]. Together, these elements create a unique and captivating musical composition that is sure to engage the listener. Whether you are a music enthusiast or simply appreciate innovative and creative sounds, this song is well worth a listen.</t>
  </si>
  <si>
    <t>It creates a soothing atmosphere that can help you unwind after a long day. The slow, steady beat and gentle melody work together to calm the mind and promote relaxation. Whether you're looking to de-stress, meditate, or simply enjoy some peaceful music, this song is a great choice. With its tranquil [te0mp1o2] and calming vibe, it's sure to help you find some inner peace and tranquility.</t>
  </si>
  <si>
    <t>['S4_1', 'B1_1', 'TM1_1', 'TS1_o']</t>
  </si>
  <si>
    <t>The [G1E2N3R4E5]-influenced sound of this song is evident throughout, with [[N01U12M23_34B45A56R67S78]8 b9ar0s1] that can be heard in its [T1M213]-second length. Additionally, the song features an unconventional [ti0me1 s2ig3na4tu5re6 o7f 8[T91I02M13E24_35S46I57G68N79A80T91U02R13E24]3], adding to its unique and distinctive character. Overall, these elements come together to create a truly memorable and engaging musical experience that stands out from the crowd.</t>
  </si>
  <si>
    <t>['P4_1', 'K1_1', 'TM1_1', 'R3_2', 'I1_1']</t>
  </si>
  <si>
    <t>The music's limited pitch range of [R1A2N3G4E5] [oc0ta1ve2s3] allows for a greater emphasis on the nuances of tone and phrasing, while its use of [[K01E12Y23]3 k4ey5] conveys a unique and resonant sound. The song, which is [T1M213] seconds in length, features a moderate and enjoyable [te0mp1o2], and the musical performance employs [I1N2S3T4R5U6M7E8N9T0S1]. Together, these elements create a rich and captivating musical experience that showcases the subtle nuances of the music's tonality and phrasing, and the unique qualities of the instruments used.</t>
  </si>
  <si>
    <t>['P4_1', 'K1_1', 'TM1_1', 'R3_2', 'I1_0', 'TS1_1', 'S4_0', 'S2_0']</t>
  </si>
  <si>
    <t>With a pitch range spanning [R1A2N3G4E5] [oc0ta1ve2s3], this music offers a diverse and dynamic listening experience. Composed in the [[K01E12Y23]3 k4ey5], the song lasts [T1M213] seconds and features a relaxed and moderate rhythm. The composition excludes the use of [I1N2S3T4R5U6M7E8N9T0S1] and follows a [T1I2M3E4_5S6I7G8N9A0T1U2R3E4] meter. Despite not embodying the typical sound of the [G1E2N3R4E5] style, this music also deviates from [A1R2T3I4S5T6]'s signature sound, making it a unique piece.</t>
  </si>
  <si>
    <t>The use of the [[K01E12Y23]3 k4ey5] in this music creates a rich and dynamic sonic palette that is distinct from the conventions of the [G1E2N3R4E5] style. Despite not fitting into the typical norms of the genre, the song manages to showcase a unique and captivating sound through its unconventional use of the [[K01E12Y23]3 k4ey5]. This departure from the expected norms of the genre adds an element of surprise and creativity to the music, making it stand out from others within the same genre. Overall, the unconventional use of the [[K01E12Y23]3 k4ey5] in this song contributes to its distinctiveness and appeal to those looking for something fresh and innovative within the [G1E2N3R4E5] style.</t>
  </si>
  <si>
    <t>['P4_1', 'K1_1', 'R3_1', 'TS1_1', 'I1_0', 'EM1_1', 'B1_1']</t>
  </si>
  <si>
    <t>The use of a specific pitch range of [R1A2N3G4E5] [oc0ta1ve2s3] creates a cohesive and unified sound throughout the musical piece. Coupled with the use of [[K01E12Y23]3 k4ey5], this music generates a distinct atmosphere. The song's very fast and lively rhythm, defined by [T1I2M3E4_5S6I7G8N9A0T1U2R3E4], further enhances its overall effect. Interestingly, this song's composition does not involve the use of [I1N2S3T4R5U6M7E8N9T0S1], yet it manages to convey [E1M2O3T4I5O6N7] throughout. The song spans [[N01U12M23_34B45A56R67S78]8 b9ar0s1] in total.</t>
  </si>
  <si>
    <t>The music that is to be featured should include [I1N2S3T4R5U6M7E8N9T0S1] and offers a diverse and dynamic listening experience with a pitch range spanning [R1A2N3G4E5] [oc0ta1ve2s3]. Additionally, the [te0mp1o2] of this music is in the middle range, providing a balanced and moderate rhythm. Overall, with its varied pitch range and instrumentation, this music promises to deliver an engaging and enjoyable listening experience.</t>
  </si>
  <si>
    <t>['K1_1', 'TM1_1', 'R3_0', 'I1_1', 'TS1_o', 'T1_0', 'EM1_1', 'B1_1']</t>
  </si>
  <si>
    <t>This captivating and memorable song employs [I1N2S3T4R5U6M7E8N9T0S1] and is played in the [[K01E12Y23]3 k4ey5]. It lasts [T1M213] seconds and has a very comfortable beat. The unique [[T01I12M23E34_45S56I67G78N89A90T01U12R23E34]4 t5im6e 7si8gn9at0ur1e2] and rapid [te0mp1o2] of the song, spanning [[N01U12M23_34B45A56R67S78]8 b9ar0s1], create an emotionally charged experience that radiates [E1M2O3T4I5O6N7].</t>
  </si>
  <si>
    <t>The music's distinctive character and emotional depth are emphasized by its pitch range of [R1A2N3G4E5] [oc0ta1ve2s3]. Despite the absence of [I1N2S3T4R5U6M7E8N9T0S1] in its composition, the music remains imbued with [E1M2O3T4I5O6N7].</t>
  </si>
  <si>
    <t>The song is played at a swift pace and its pitch range is within [R1A2N3G4E5] [oc0ta1ve2s3]. With its use of [[K01E12Y23]3 k4ey5], this music conveys a unique and resonant sound. Interestingly, you won't find any [I1N2S3T4R5U6M7E8N9T0S1] in this song, but the absence of instruments creates a distinctive and unconventional texture.</t>
  </si>
  <si>
    <t>['K1_1', 'R3_2', 'TS1_1', 'T1_2', 'S4_0']</t>
  </si>
  <si>
    <t>The music in this song has a moderate beat and moves at a moderate pace, with a [ti0me1 s2ig3na4tu5re6 o7f 8[T91I02M13E24_35S46I57G68N79A80T91U02R13E24]3]. The [[K01E12Y23]3 k4ey5] used in the music gives it a special emotional quality. However, despite its unique qualities, this music does not have the classic features of the [G1E2N3R4E5] sound.</t>
  </si>
  <si>
    <t>['P4_1', 'K1_1', 'TM1_1', 'TS1_o', 'EM1_1', 'B1_1']</t>
  </si>
  <si>
    <t>The compact pitch range of [R1A2N3G4E5] [oc0ta1ve2s3] results in a focused and impactful musical performance, while the use of [[K01E12Y23]3 k4ey5] creates a distinct atmosphere. With a duration of [T1M213] seconds and an atypical [[T01I12M23E34_45S56I67G78N89A90T01U12R23E34]4 t5im6e 7si8gn9at0ur1e2], this song captivates listeners with its [E1M2O3T4I5O6N7] nature. Spanning [[N01U12M23_34B45A56R67S78]8 b9ar0s1], the music seamlessly combines these elements to deliver a unique musical experience.</t>
  </si>
  <si>
    <t>This music's pitch range of [R1A2N3G4E5] [oc0ta1ve2s3] offers a unique and memorable listening experience, while the [[K01E12Y23]3 k4ey5] gives it a special emotional quality. With a running time of [T1M213] seconds, the song's moderate and easy-to-follow beat allows listeners to engage effortlessly. The incorporation of [I1N2S3T4R5U6M7E8N9T0S1] adds depth to the musical composition, complemented by the utilization of an unusual [[T01I12M23E34_45S56I67G78N89A90T01U12R23E34]4 t5im6e 7si8gn9at0ur1e2]. Played at a low [te0mp1o2], this song exemplifies the [G1E2N3R4E5] genre, comprising [[N01U12M23_34B45A56R67S78]8 b9ar0s1] in total.</t>
  </si>
  <si>
    <t>['I4_0', 'T1_0', 'TS1_1']</t>
  </si>
  <si>
    <t>The melody in this track is not created using [I1N2S3T4R5U6M7E8N9T0], but despite this, the song is performed at a rapid pace with a meter of [T1I2M3E4_5S6I7G8N9A0T1U2R3E4]. Despite the absence of [I1N2S3T4R5U6M7E8N9T0] in the melody, the track still manages to maintain a lively [te0mp1o2], which is matched by the [T1I2M3E4_5S6I7G8N9A0T1U2R3E4] meter of the music. Overall, the track showcases a unique blend of elements that come together to create an enjoyable listening experience.</t>
  </si>
  <si>
    <t>['P4_1', 'K1_1', 'TM1_1', 'R3_2', 'I1_0', 'TS1_1', 'T1_2', 'S4_1', 'B1_1']</t>
  </si>
  <si>
    <t>The music features a unique and resonant sound, conveyed through its use of the [[K01E12Y23]3 k4ey5] and a pitch range within [R1A2N3G4E5] [oc0ta1ve2s3]. With a length of [T1M213] seconds, the song exhibits a balanced rhythm and does not incorporate [I1N2S3T4R5U6M7E8N9T0S1] in its instrumentation. It follows a [T1I2M3E4_5S6I7G8N9A0T1U2R3E4] meter and maintains a moderately-paced [te0mp1o2], representing a perfect example of the [G1E2N3R4E5] sound. Comprising [[N01U12M23_34B45A56R67S78]8 b9ar0s1], the song's structure showcases its musicality.</t>
  </si>
  <si>
    <t>['P4_1', 'K1_1', 'TM1_1', 'R3_2', 'TS1_1', 'T1_0', 'EM1_1', 'B1_1']</t>
  </si>
  <si>
    <t>This music offers a diverse and dynamic listening experience with a pitch range spanning [R1A2N3G4E5] [oc0ta1ve2s3]. It conveys a unique and resonant sound by using the [[K01E12Y23]3 k4ey5]. The song plays for [T1M213] seconds, has a consistent and moderate beat, and follows the [T1I2M3E4_5S6I7G8N9A0T1U2R3E4] meter. The music has a fast [te0mp1o2] that contributes to the overall energy of the piece, projecting a [E1M2O3T4I5O6N7] emotion. The composition covers [[N01U12M23_34B45A56R67S78]8 b9ar0s1], allowing for a substantial exploration of the musical ideas present in the piece.</t>
  </si>
  <si>
    <t>The [[K01E12Y23]3 k4ey5] in this music provides a powerful and memorable sound, while the running time of the song is [T1M213] seconds. This song also features a very calming and soothing beat, but has opted not to incorporate [I1N2S3T4R5U6M7E8N9T0S1]. Despite the absence of certain instruments, the unique use of the [[K01E12Y23]3 k4ey5] and the overall sound of the song make it a memorable and enjoyable listening experience with a soothing rhythm.</t>
  </si>
  <si>
    <t>This song has a relaxed [te0mp1o2], but what sets it apart is the [ti0me1 s2ig3na4tu5re6] employed. It's not typical and adds an interesting dimension to the music.</t>
  </si>
  <si>
    <t>The use of the [[K01E12Y23]3 k4ey5] adds a unique flavor to this music that does not adhere to the traditions of [G1E2N3R4E5] style. This song has a smooth and steady rhythm, with a [ti0me1 s2ig3na4tu5re6 o7f 8[T91I02M13E24_35S46I57G68N79A80T91U02R13E24]3].</t>
  </si>
  <si>
    <t>With a pitch range spanning [R1A2N3G4E5] [oc0ta1ve2s3], the music offers a diverse and dynamic listening experience, while its use of [[K01E12Y23]3 k4ey5] creates a distinct atmosphere. This [T1M213]-second song has a steady and moderate rhythm that should feature [I1N2S3T4R5U6M7E8N9T0S1]. Although its [ti0me1 s2ig3na4tu5re6] is unconventional [T1I2M3E4_5S6I7G8N9A0T1U2R3E4], the song moves at a rapid rate, imbued with [E1M2O3T4I5O6N7]. Overall, the music is a captivating blend of technical skill and emotional depth, making for an unforgettable listening experience.</t>
  </si>
  <si>
    <t>['T1_1', 'K1_1', 'R3_1', 'I1_0']</t>
  </si>
  <si>
    <t>The song's beat is slow-paced, but its choice of [[K01E12Y23]3 k4ey5] results in a captivating and memorable experience. It also has a highly intense rhythm, despite being devoid of any instruments.</t>
  </si>
  <si>
    <t>['I4_0', 'P4_1', 'T1_0', 'TM1_1']</t>
  </si>
  <si>
    <t>The melody track, which lacks [I1N2S3T4R5U6M7E8N9T0], offers a diverse and dynamic listening experience with a pitch range spanning [R1A2N3G4E5] [oc0ta1ve2s3]. The song features a quick beat and has a length of [T1M213] seconds.</t>
  </si>
  <si>
    <t>The [[K01E12Y23]3 k4ey5] in this music is an essential element that contributes to creating a powerful and memorable sound. Whether it's a [ma0jo1r2] or [mi0no1r2] [ke0y1], the choice of [K1E2Y3] can significantly affect the mood and overall impact of a piece of music. In some cases, the [[K01E12Y23]3 k4ey5] can evoke emotions such as joy, happiness, and excitement, while in others, it can convey feelings of sadness, melancholy, or even fear. Musicians and composers carefully consider the use of the [[K01E12Y23]3 k4ey5] as they strive to create a specific atmosphere or convey a particular message through their music. Ultimately, the [[K01E12Y23]3 k4ey5] is an integral part of musical composition, capable of creating an unforgettable listening experience for the audience.</t>
  </si>
  <si>
    <t>['TM1_1', 'R3_0', 'TS1_o']</t>
  </si>
  <si>
    <t>The length of the track is [T1M213] seconds and the rhythm in this song is very harmonious. However, the [ti0me1 s2ig3na4tu5re6] employed in this song is not typical. Despite this deviation from the norm, the song still manages to maintain its harmonious flow, which is a testament to the skill of the composer and the performers. The unique [ti0me1 s2ig3na4tu5re6] adds an extra layer of interest to the music and creates a distinctive sound that sets it apart from other songs in the same genre. Overall, the combination of the track's length, harmonious rhythm, and non-typical [ti0me1 s2ig3na4tu5re6] make it a compelling piece of music that is sure to captivate listeners.</t>
  </si>
  <si>
    <t>The song has a relaxed [te0mp1o2] and is [T1M213] seconds long.</t>
  </si>
  <si>
    <t>This is a [T1M213]-second song with music that is defined by [E1M2O3T4I5O6N7]. It features [[N01U12M23_34B45A56R67S78]8 b9ar0s1] in its composition, and the beat is very heavy.</t>
  </si>
  <si>
    <t>The compact pitch range of [R1A2N3G4E5] [oc0ta1ve2s3] results in a focused and impactful musical performance, enhanced by the music's use of [[K01E12Y23]3 k4ey5], which creates a rich and dynamic sonic palette. With a playtime of [T1M213] seconds, the song captivates listeners with its calming and soothing beat. [I1N2S3T4R5U6M7E8N9T0S1] are skillfully utilized in the musical performance, while the music follows a [T1I2M3E4_5S6I7G8N9A0T1U2R3E4] meter and is performed slowly. Through its expressive delivery, the music projects [E1M2O3T4I5O6N7], evoking a profound emotional experience.</t>
  </si>
  <si>
    <t>['K1_1', 'R3_0', 'TS1_1', 'I1_0', 'S4_0', 'B1_1']</t>
  </si>
  <si>
    <t>The [[K01E12Y23]3 k4ey5] in this music provides a powerful and memorable sound that is complemented by the song's very smooth and relaxing beat. The meter of the music is [T1I2M3E4_5S6I7G8N9A0T1U2R3E4], and interestingly, the song's composition does not involve the use of [I1N2S3T4R5U6M7E8N9T0S1]. This unique aspect, combined with the fact that the song does not have the typical sound of the [G1E2N3R4E5] style, sets it apart from other songs in the genre. The song has a duration of [[N01U12M23_34B45A56R67S78]8 b9ar0s1], allowing for a full and complete listening experience.</t>
  </si>
  <si>
    <t>['P4_1', 'TM1_1', 'R3_1', 'TS1_1', 'I1_1', 'T1_1']</t>
  </si>
  <si>
    <t>This music offers a unique and memorable listening experience with its pitch range of [R1A2N3G4E5] [oc0ta1ve2s3]. The song has a duration of [T1M213] seconds and features a very dynamic rhythm. The music uses the [[T01I12M23E34_45S56I67G78N89A90T01U12R23E34]4 t5im6e 7si8gn9at0ur1e2] and relies heavily on the use of [I1N2S3T4R5U6M7E8N9T0S1]. The song is played at a slow rate, allowing listeners to fully appreciate the intricacies of the music.</t>
  </si>
  <si>
    <t>The musical piece I'm referring to showcases a pitch range within [R1A2N3G4E5] [oc0ta1ve2s3], which contributes to its overall emotional impact. The music has the ability to project [E1M2O3T4I5O6N7], thanks to the range of notes used in the piece. Through the carefully selected notes, the composer has managed to create a powerful and evocative soundscape that elicits a specific emotional response from the listener. Overall, the pitch range employed in this piece plays a crucial role in conveying the intended emotional message of the music.</t>
  </si>
  <si>
    <t>This music is a classic example of the [G1E2N3R4E5] style, featuring a pitch range spanning [R1A2N3G4E5] [oc0ta1ve2s3] that offers a diverse and dynamic listening experience. Composed in the [[K01E12Y23]3 k4ey5] and with a length of [T1M213] seconds, the song's [te0mp1o2] is very soothing and peaceful, played at a moderate speed. The use of [I1N2S3T4R5U6M7E8N9T0S1] is vital to the music, and an unusual [ti0me1 s2ig3na4tu5re6] [T1I2M3E4_5S6I7G8N9A0T1U2R3E4] adds to its unique character. Overall, this song showcases the genre's signature style while incorporating various elements that make it a standout piece in its own right.</t>
  </si>
  <si>
    <t>With a pitch range spanning [R1A2N3G4E5] [oc0ta1ve2s3], this music offers a diverse and dynamic listening experience. Its use of [[K01E12Y23]3 k4ey5] creates a rich and dynamic sonic palette, while lasting [T1M213] seconds and being played at a leisurely pace. The composition does not involve the use of [I1N2S3T4R5U6M7E8N9T0S1], but features an unconventional [[T01I12M23E34_45S56I67G78N89A90T01U12R23E34]4 t5im6e 7si8gn9at0ur1e2]. Evoking a [E1M2O3T4I5O6N7] feeling, this music covers [[N01U12M23_34B45A56R67S78]8 b9ar0s1], providing a unique and captivating musical journey.</t>
  </si>
  <si>
    <t>The [ke0y1] of a musical composition can have a significant impact on the emotional quality it conveys. In the case of this particular song, the choice of [ke0y1] gives it a special emotional resonance. Additionally, it is worth noting that the song's length is [T1M213] seconds, which may also contribute to the overall emotional impact of the piece.</t>
  </si>
  <si>
    <t>This track features a composition in the [[K01E12Y23]3 k4ey5] and has a duration of [T1M213] seconds. Additionally, the [ti0me1 s2ig3na4tu5re6] used in this song is uncommon, adding a unique touch to the music.</t>
  </si>
  <si>
    <t>This song has a very mellow rhythm and its duration is [T1M213] seconds.</t>
  </si>
  <si>
    <t>The compact pitch range of [R1A2N3G4E5] [oc0ta1ve2s3] contributes to a focused and impactful musical performance, while the running time of the song, which is [T1M213] seconds, further enhances its impact. By utilizing a condensed pitch range, the composition can achieve a heightened sense of coherence and intensity, allowing the listener to fully immerse themselves in the music. Meanwhile, the length of the song plays a crucial role in building momentum and maintaining the listener's engagement throughout the piece. Together, these elements work in harmony to create a powerful and memorable musical experience.</t>
  </si>
  <si>
    <t>This music offers a diverse and dynamic listening experience, with a pitch range spanning [R1A2N3G4E5] [oc0ta1ve2s3]. The use of [[K01E12Y23]3 k4ey5] creates a rich and dynamic sonic palette, further enhancing the musical experience. Additionally, the [ti0me1 s2ig3na4tu5re6] chosen for this song is non-standard, adding to the uniqueness of the piece. Together, these elements make for an intriguing and captivating composition that is sure to engage and delight listeners.</t>
  </si>
  <si>
    <t>['P4_1', 'R3_2', 'TS1_1', 'I1_1', 'B1_1']</t>
  </si>
  <si>
    <t>This song offers a unique and memorable listening experience with its pitch range of [R1A2N3G4E5] [oc0ta1ve2s3]. Its rhythm is also carefully crafted, not too fast nor too slow, to enhance the overall musical experience. The music is composed in a [[T01I12M23E34_45S56I67G78N89A90T01U12R23E34]4 t5im6e 7si8gn9at0ur1e2], which adds to the complexity of the composition. The use of [I1N2S3T4R5U6M7E8N9T0S1] is vital to the music, adding layers of depth and texture to the sound. With approximately [[N01U12M23_34B45A56R67S78]8 b9ar0s1], the song takes the listener on a journey through its carefully crafted melody and rhythm, leaving a lasting impression.</t>
  </si>
  <si>
    <t>This music offers a diverse and dynamic listening experience with a pitch range spanning [R1A2N3G4E5] [oc0ta1ve2s3]. The [[K01E12Y23]3 k4ey5] used in this music provides a powerful and memorable sound that adds to its appeal. To fully capture the essence of this music, [I1N2S3T4R5U6M7E8N9T0S1] should be included in its composition. By incorporating these elements, the music becomes a complete and immersive auditory experience that can be enjoyed by all.</t>
  </si>
  <si>
    <t>['K1_1', 'R3_2', 'TS1_o', 'T1_0', 'S4_0', 'B1_1']</t>
  </si>
  <si>
    <t>This song is composed in the [[K01E12Y23]3 k4ey5] and features a moderate beat, while its [ti0me1 s2ig3na4tu5re6] is atypical [T1I2M3E4_5S6I7G8N9A0T1U2R3E4]. With a rapid [te0mp1o2], it deviates from the typical [G1E2N3R4E5] sound. The song's progression spans over [[N01U12M23_34B45A56R67S78]8 b9ar0s1].</t>
  </si>
  <si>
    <t>['P4_1', 'K1_1', 'TM1_1', 'I1_0', 'T1_2', 'EM1_1', 'B1_1']</t>
  </si>
  <si>
    <t>The music in this song radiates [E1M2O3T4I5O6N7], and its distinctive character is accentuated by the pitch range of [R1A2N3G4E5] [oc0ta1ve2s3], which emphasizes its emotional depth. The captivating and memorable experience of this music is also due to the choice of [[K01E12Y23]3 k4ey5], which adds to its allure. Despite the absence of [I1N2S3T4R5U6M7E8N9T0S1], this song has a moderate [te0mp1o2] and follows a structure with [[N01U12M23_34B45A56R67S78]8 b9ar0s1]. Additionally, the song has a length of [T1M213] seconds, making it a well-crafted piece of music that leaves a lasting impression.</t>
  </si>
  <si>
    <t>The song's sound is steeped in the conventions of [G1E2N3R4E5] style and runs for [T1M213] seconds.</t>
  </si>
  <si>
    <t>['P4_1', 'K1_1', 'TS1_o', 'I1_0', 'I4_0', 'T1_0']</t>
  </si>
  <si>
    <t>The compact pitch range of [R1A2N3G4E5] [oc0ta1ve2s3] in [[K01E12Y23]3 k4ey5] creates a focused and impactful musical performance that carries a special emotional quality. Despite its unusual [ti0me1 s2ig3na4tu5re6 o7f 8[T91I02M13E24_35S46I57G68N79A80T91U02R13E24]3], this song deliberately excludes [I1N2S3T4R5U6M7E8N9T0S1] to achieve a particular effect. The melody track also purposefully omits the use of [I1N2S3T4R5U6M7E8N9T0]. Played at a high [te0mp1o2], this music exudes a distinctive character that sets it apart.</t>
  </si>
  <si>
    <t>['I4_0', 'P4_1', 'K1_1']</t>
  </si>
  <si>
    <t>The track features a melody that was not created using any specific instrument. The pitch range of the melody spans across [R1A2N3G4E5] [oc0ta1ve2s3]. Additionally, the music is composed in the [ke0y1] of [K1E2Y3], which contributes to the creation of a unique atmosphere.</t>
  </si>
  <si>
    <t>The song being played has a slow [te0mp1o2] and lasts for a certain number of seconds.</t>
  </si>
  <si>
    <t>['P4_1', 'K1_1', 'TM1_1', 'I1_1', 'T1_1', 'EM1_1']</t>
  </si>
  <si>
    <t>The music being described has a limited pitch range of [R1A2N3G4E5] [oc0ta1ve2s3], which allows for a greater emphasis on the nuances of tone and phrasing. Additionally, it is in the [[K01E12Y23]3 k4ey5], which gives it a special emotional quality. The musical performance employs [I1N2S3T4R5U6M7E8N9T0S1] and has a slow [te0mp1o2]. The track lasts for [T1M213] seconds and conveys a strong sense of [E1M2O3T4I5O6N7]. Overall, the music's constrained pitch range and deliberate [te0mp1o2], coupled with the emotional resonance of the [ke0y1] and the expressive power of the instruments, work together to create a deeply affecting musical experience.</t>
  </si>
  <si>
    <t>The compact pitch range of [R1A2N3G4E5] [oc0ta1ve2s3] results in a focused and impactful musical performance composed in the [[K01E12Y23]3 k4ey5], with a duration of [T1M213] seconds. The [te0mp1o2] of this song is moderate, and the use of [I1N2S3T4R5U6M7E8N9T0S1] is vital to the music's overall expression. Furthermore, the chosen [ti0me1 s2ig3na4tu5re6] for this song is not ordinary, contributing to its unique character. With a low-speed pace, this music effectively conveys [E1M2O3T4I5O6N7].</t>
  </si>
  <si>
    <t>This song's [ti0me1 s2ig3na4tu5re6] is out of the norm, and as a result, the music is played at a slow [te0mp1o2]. The unconventional [ti0me1 s2ig3na4tu5re6] creates a unique rhythm that distinguishes this song from others. The deliberate choice to depart from the typical [ti0me1 s2ig3na4tu5re6] enhances the emotional impact of the music and allows the listener to fully immerse themselves in the song's mood. Despite being unconventional, the slow [te0mp1o2] and unusual [ti0me1 s2ig3na4tu5re6] work together to create a cohesive and captivating musical experience.</t>
  </si>
  <si>
    <t>The compact pitch range of [R1A2N3G4E5] [oc0ta1ve2s3] results in a focused and impactful musical performance, while the use of [[K01E12Y23]3 k4ey5] creates a distinct atmosphere. The song, [T1M213] seconds in length, maintains a balanced beat that is neither too fast nor too slow. It derives its sound from a combination of [I1N2S3T4R5U6M7E8N9T0S1], while following a [T1I2M3E4_5S6I7G8N9A0T1U2R3E4] meter. The quick performance of the song is filled with [E1M2O3T4I5O6N7].</t>
  </si>
  <si>
    <t>In music, the use of a specific pitch range of [R1A2N3G4E5] [oc0ta1ve2s3] can contribute to the creation of a cohesive and unified sound throughout a piece. This is particularly effective when the music is low-speed, as it allows the listener to fully appreciate the subtle variations and nuances within the chosen pitch range. By utilizing a consistent pitch range, the composer can create a sense of familiarity and continuity that draws the listener in and enhances their overall experience of the music.</t>
  </si>
  <si>
    <t xml:space="preserve">
The music's pitch range is limited to [R1A2N3G4E5] [oc0ta1ve2s3], but this actually allows for a greater emphasis on the nuances of tone and phrasing. With fewer notes available to work with, the musician must focus on extracting the most expression and emotion from each note. This can lead to a more nuanced and expressive performance, where every note is carefully crafted to convey a specific feeling or mood. Additionally, the limited pitch range can create a sense of unity and coherence within the music, as all the notes are constrained within a specific range and must work together harmoniously.</t>
  </si>
  <si>
    <t>['K1_1', 'EM1_1', 'TS1_1']</t>
  </si>
  <si>
    <t>The [[K01E12Y23]3 k4ey5] in this music creates a powerful and memorable sound that, combined with the [E1M2O3T4I5O6N7] conveyed, fills the composition with a unique atmosphere. Additionally, the music features a [T1I2M3E4_5S6I7G8N9A0T1U2R3E4] meter that contributes to the overall rhythmic structure of the piece. Together, these elements create a compelling musical experience that engages the listener both emotionally and intellectually.</t>
  </si>
  <si>
    <t xml:space="preserve">
The [ke0y1] adds a unique flavor to this music.</t>
  </si>
  <si>
    <t>['P4_1', 'K1_1', 'TM1_1', 'R3_0', 'I1_0', 'TS1_o', 'T1_0', 'S4_1', 'S2_0']</t>
  </si>
  <si>
    <t>This musical piece employs a specific pitch range of [R1A2N3G4E5] [oc0ta1ve2s3] to create a cohesive and unified sound. Additionally, the use of [[K01E12Y23]3 k4ey5] gives the music a special emotional quality. Despite its brisk pace, the song has a smooth and relaxing beat. Notably, the absence of [I1N2S3T4R5U6M7E8N9T0S1] adds to its unique sound. The song's [T1M213]-second duration is played in a non-standard [[T01I12M23E34_45S56I67G78N89A90T01U12R23E34]4 t5im6e 7si8gn9at0ur1e2], and is steeped in the traditions of [G1E2N3R4E5] style. Interestingly, this piece does not embody the usual characteristics of [A1R2T3I4S5T6]'s music.</t>
  </si>
  <si>
    <t>The music's limited pitch range, typically spanning only a few [oc0ta1ve2s3], enables a greater focus on the subtleties of tone and phrasing. By reducing the number of available notes, composers and performers are encouraged to explore the expressive potential of each individual pitch, crafting melodies and harmonies that are rich in texture and feeling. This emphasis on nuance can be heard across a wide range of musical styles, from the intricate ornamentation of classical Indian music to the deeply emotional melodies of the blues. Ultimately, the limitations imposed by a narrow pitch range can serve as a catalyst for greater creativity and expression, challenging musicians to find new ways to communicate through their art.</t>
  </si>
  <si>
    <t>['K1_1', 'TM1_1', 'TS1_1', 'I1_1', 'T1_1', 'EM1_1', 'B1_1']</t>
  </si>
  <si>
    <t>With its use of the [[K01E12Y23]3 k4ey5], this music conveys a unique and resonant sound, playing for [T1M213] seconds. The meter of the music is [T1I2M3E4_5S6I7G8N9A0T1U2R3E4], and it is given its sound through [I1N2S3T4R5U6M7E8N9T0S1]. The song is played at a gentle pace, projecting [E1M2O3T4I5O6N7], and spans approximately [[N01U12M23_34B45A56R67S78]8 b9ar0s1].</t>
  </si>
  <si>
    <t>['TM1_1', 'R3_0', 'TS1_o', 'T1_0', 'B1_1']</t>
  </si>
  <si>
    <t>This track is [T1M213] seconds long and features a very slow and relaxing [te0mp1o2]. It also utilizes an uncommon [ti0me1 s2ig3na4tu5re6], [T1I2M3E4_5S6I7G8N9A0T1U2R3E4], giving the song a unique rhythmic feel. Despite the slow [te0mp1o2], the song moves at a rapid rate, carrying the listener through [[N01U12M23_34B45A56R67S78]8 b9ar0s1] of captivating music.</t>
  </si>
  <si>
    <t>['P4_1', 'K1_1', 'R3_1', 'TS1_1']</t>
  </si>
  <si>
    <t>This music offers a diverse and dynamic listening experience with a pitch range spanning [R1A2N3G4E5] [oc0ta1ve2s3]. Its choice of [[K01E12Y23]3 k4ey5] results in a captivating and memorable experience, while the beat is extremely strong. The music is based on a [[T01I12M23E34_45S56I67G78N89A90T01U12R23E34]4 t5im6e 7si8gn9at0ur1e2], adding to its distinctive qualities. Together, these elements create a unique and engaging musical composition that is sure to leave a lasting impression on the listener.</t>
  </si>
  <si>
    <t>['P4_1', 'TM1_1', 'R3_1', 'EM1_1', 'B1_1']</t>
  </si>
  <si>
    <t>The compact pitch range of [R1A2N3G4E5] [oc0ta1ve2s3] results in a focused and impactful musical performance that plays for [T1M213] seconds, accompanied by a very fast and lively rhythm. The music projects [E1M2O3T4I5O6N7] as the song progresses over [[N01U12M23_34B45A56R67S78]8 b9ar0s1].</t>
  </si>
  <si>
    <t>In this musical piece, a specific pitch range of [R1A2N3G4E5] [oc0ta1ve2s3] is utilized to create a cohesive and unified sound. The music is composed in the [[K01E12Y23]3 k4ey5] and has a strong beat that propels the song forward. [I1N2S3T4R5U6M7E8N9T0S1] are employed in the performance, and the music follows a [T1I2M3E4_5S6I7G8N9A0T1U2R3E4] meter while being played at a moderate speed. Throughout the [T1M213]-second duration of the song, it is filled with [E1M2O3T4I5O6N7], creating an emotional connection with the listener. Overall, the combination of these musical elements creates a powerful and impactful piece of music.</t>
  </si>
  <si>
    <t>['P4_1', 'K1_1', 'TM1_1', 'I1_1', 'I4_0']</t>
  </si>
  <si>
    <t>The music in question features a compact pitch range of [R1A2N3G4E5] [oc0ta1ve2s3], resulting in a focused and impactful performance. Additionally, the use of the [[K01E12Y23]3 k4ey5] creates a distinct atmosphere. The track has a duration of [T1M213] seconds and is intended to feature [I1N2S3T4R5U6M7E8N9T0S1]. However, it is worth noting that [I1N2S3T4R5U6M7E8N9T0] is not present in the melody track.</t>
  </si>
  <si>
    <t>The use of the [[K01E12Y23]3 k4ey5] in this music creates a unique and resonant sound that sets it apart. The song has a runtime of [T1M213] seconds and is characterized by a distinct [ti0me1 s2ig3na4tu5re6 o7f 8[T91I02M13E24_35S46I57G68N79A80T91U02R13E24]3]. Together, these elements contribute to the overall musical experience and help to make this song stand out from others in its genre. Whether you're a fan of this particular style of music or simply appreciate innovative and well-crafted compositions, this piece is sure to leave a lasting impression.</t>
  </si>
  <si>
    <t>With a pitch range spanning [R1A2N3G4E5] [oc0ta1ve2s3], this music offers a diverse and dynamic listening experience. It has a rapid [te0mp1o2] and is a [T1M213]-second song. Additionally, [I1N2S3T4R5U6M7E8N9T0S1] are not a part of the instrumentation in this song.</t>
  </si>
  <si>
    <t xml:space="preserve">
This music's pitch range of [R1A2N3G4E5] [oc0ta1ve2s3] offers a unique and memorable listening experience. With a wider range of pitches, the music can express a broader range of emotions and moods. It also allows for greater variation and complexity in melody and harmony. A larger pitch range can make a piece of music more dynamic and engaging, keeping the listener's attention throughout the composition. The use of a wide pitch range can also showcase the skill and versatility of the performers and composers involved. Overall, the pitch range of [R1A2N3G4E5] [oc0ta1ve2s3] adds depth and richness to the music, creating a more impactful and satisfying listening experience.</t>
  </si>
  <si>
    <t>['I4_0', 'I1_1']</t>
  </si>
  <si>
    <t>While [I1N2S3T4R5U6M7E8N9T0] is not the primary instrument used to create the melody in this track, the music should feature [I1N2S3T4R5U6M7E8N9T0S1]. In other words, while [I1N2S3T4R5U6M7E8N9T0] may not be the lead instrument, it still has a role to play in the overall sound and should be included in the arrangement alongside other instruments. By incorporating a variety of instruments, the music can achieve a more dynamic and interesting composition, with each instrument contributing its own unique qualities to the mix. Therefore, it's important to consider how [I1N2S3T4R5U6M7E8N9T0] can complement and enhance the other instruments in the arrangement to create a cohesive and compelling musical piece.</t>
  </si>
  <si>
    <t>['P4_1', 'K1_1', 'TM1_1', 'TS1_1', 'I1_0', 'T1_1', 'EM1_1']</t>
  </si>
  <si>
    <t>The music's limited pitch range of [R1A2N3G4E5] [oc0ta1ve2s3] allows for a greater emphasis on the nuances of tone and phrasing, while the [[K01E12Y23]3 k4ey5] gives it a special emotional quality. This song has a playtime of [T1M213] seconds and is played in [T1I2M3E4_5S6I7G8N9A0T1U2R3E4] meter without the use of [I1N2S3T4R5U6M7E8N9T0S1]. The slow rate at which it is played adds to the music's defining emotional quality of [E1M2O3T4I5O6N7].</t>
  </si>
  <si>
    <t>['K1_1', 'TM1_1', 'TS1_o', 'I1_1', 'T1_1', 'EM1_1', 'B1_1']</t>
  </si>
  <si>
    <t>This music's use of [[K01E12Y23]3 k4ey5] creates a rich and dynamic sonic palette, while the song lasts [T1M213] seconds. Its uncommon [ti0me1 s2ig3na4tu5re6] [T1I2M3E4_5S6I7G8N9A0T1U2R3E4] adds uniqueness to the composition. The music is brought to life through the use of [I1N2S3T4R5U6M7E8N9T0S1], and despite having a slow rhythm, it is filled with [E1M2O3T4I5O6N7]. Spanning [[N01U12M23_34B45A56R67S78]8 b9ar0s1], the song offers a captivating and immersive musical experience.</t>
  </si>
  <si>
    <t>['K1_1', 'T1_1', 'S4_1']</t>
  </si>
  <si>
    <t>The [G1E2N3R4E5] style of this song is unmistakable, with a gentle beat and a special emotional quality that is largely attributed to the use of the [[K01E12Y23]3 k4ey5]. The [ke0y1] gives the music a unique and distinct sound that sets it apart from other songs in the same genre, while the gentle beat provides a soothing backdrop for the emotional depth that the [ke0y1] evokes. Overall, this song is a beautiful representation of the emotional power that music can have when the right elements come together in harmony.</t>
  </si>
  <si>
    <t>['I4_0', 'T1_2', 'B1_1', 'TM1_1']</t>
  </si>
  <si>
    <t>The song's melody track is intentionally free of a particular instrument, creating a unique sound. The [te0mp1o2] of the song is moderate, setting a steady pace. Spanning across [[N01U12M23_34B45A56R67S78]8 b9ar0s1], the music has ample time to develop and evolve. The duration of the entire song is [T1M213] seconds, providing a satisfying listening experience from start to finish.</t>
  </si>
  <si>
    <t>['P4_1', 'K1_1', 'R3_0', 'TS1_o', 'I1_1', 'T1_0']</t>
  </si>
  <si>
    <t>The use of a compact pitch range spanning [R1A2N3G4E5] [oc0ta1ve2s3] in this music results in a focused and impactful performance. The [[K01E12Y23]3 k4ey5] adds to the richness and dynamism of the sonic palette. Despite the quick beat, the song has a calming and soothing quality. This is further enhanced by the unusual [[T01I12M23E34_45S56I67G78N89A90T01U12R23E34]4 t5im6e 7si8gn9at0ur1e2], which adds an interesting rhythmic dimension. The music features [I1N2S3T4R5U6M7E8N9T0S1], contributing to its overall character and sound.</t>
  </si>
  <si>
    <t>This music offers a unique and memorable listening experience with its pitch range of [R1A2N3G4E5] [oc0ta1ve2s3]. It is played at a rapid pace, and the song has a playtime of [T1M213] seconds.</t>
  </si>
  <si>
    <t>The compact pitch range of [R1A2N3G4E5] [oc0ta1ve2s3] results in a focused and impactful musical performance, while the [[K01E12Y23]3 k4ey5] gives this music a special emotional quality. In total, there are [[N01U12M23_34B45A56R67S78]8 b9ar0s1] for this song.</t>
  </si>
  <si>
    <t>The [ti0me1 s2ig3na4tu5re6] employed in this song is uncommon, and the music is composed in the [[K01E12Y23]3 k4ey5]. Additionally, this song's arrangement has omitted the use of [I1N2S3T4R5U6M7E8N9T0S1].</t>
  </si>
  <si>
    <t>The musical piece showcases a pitch range within [R1A2N3G4E5] [oc0ta1ve2s3] and utilizes the [[K01E12Y23]3 k4ey5] to create a distinct atmosphere. With a length of [T1M213] seconds, the track maintains a moderate [te0mp1o2], neither too fast nor too slow. The arrangement of this song intentionally omits the use of [I1N2S3T4R5U6M7E8N9T0S1], and it follows a [T1I2M3E4_5S6I7G8N9A0T1U2R3E4] meter. Despite not adhering to the traditions of [G1E2N3R4E5] style, this music captivates listeners with its low [te0mp1o2] and is divided into [[N01U12M23_34B45A56R67S78]8 b9ar0s1].</t>
  </si>
  <si>
    <t>The musical piece showcases a pitch range within [R1A2N3G4E5] [oc0ta1ve2s3], and the [[K01E12Y23]3 k4ey5] adds a unique flavor to this music. The length of the track is [T1M213] seconds, and it is based on a [[T01I12M23E34_45S56I67G78N89A90T01U12R23E34]4 t5im6e 7si8gn9at0ur1e2].</t>
  </si>
  <si>
    <t>['P4_1', 'K1_1', 'R3_0', 'TS1_o', 'I1_1', 'T1_2']</t>
  </si>
  <si>
    <t>This music's pitch range of [R1A2N3G4E5] [oc0ta1ve2s3] offers a unique and memorable listening experience, complemented by its use of [[K01E12Y23]3 k4ey5], conveying a unique and resonant sound. The song has a very peaceful and easy rhythm, while its [ti0me1 s2ig3na4tu5re6], [T1I2M3E4_5S6I7G8N9A0T1U2R3E4], adds an atypical touch. The music is further enriched by [I1N2S3T4R5U6M7E8N9T0S1], and overall, the song's rhythm maintains a moderate pace.</t>
  </si>
  <si>
    <t>The compact pitch range of [R1A2N3G4E5] [oc0ta1ve2s3] results in a focused and impactful musical performance, while the [[K01E12Y23]3 k4ey5] gives this music a special emotional quality. It is a song that lasts [T1M213] seconds, with an incredibly stimulating rhythm. [I1N2S3T4R5U6M7E8N9T0S1] are not a part of the instrumentation in this high-speed music, which is in [T1I2M3E4_5S6I7G8N9A0T1U2R3E4] and imbued with [E1M2O3T4I5O6N7].</t>
  </si>
  <si>
    <t>['P4_1', 'K1_1', 'TM1_1', 'R3_0', 'T1_0', 'EM1_1']</t>
  </si>
  <si>
    <t>The use of a specific pitch range of [R1A2N3G4E5] [oc0ta1ve2s3] creates a cohesive and unified sound throughout the musical piece, while the [[K01E12Y23]3 k4ey5] gives it a special emotional quality. This song runs for [T1M213] seconds and has a very tranquil and peaceful rhythm, despite being played at a high [te0mp1o2]. The music is characterized by [E1M2O3T4I5O6N7], resulting in a unique and expressive composition.</t>
  </si>
  <si>
    <t>['TS1_o', 'T1_1', 'R3_2', 'I1_1']</t>
  </si>
  <si>
    <t>This song utilizes an unusual [ti0me1 s2ig3na4tu5re6], while maintaining a gentle beat and a middle-range [te0mp1o2]. It is intended to feature specific instruments in the music.</t>
  </si>
  <si>
    <t>The music in question offers a distinctive and unforgettable listening experience with its pitch range spanning [R1A2N3G4E5] [oc0ta1ve2s3]. The use of the [[K01E12Y23]3 k4ey5] adds a unique emotional quality to the composition. Clocking in at [T1M213] seconds, the song has a fast-paced [te0mp1o2] that is highly upbeat. It is stripped of any [I1N2S3T4R5U6M7E8N9T0S1], leaving the listener with a purely raw and unfiltered experience. The music's foundation is built on a [[T01I12M23E34_45S56I67G78N89A90T01U12R23E34]4 t5im6e 7si8gn9at0ur1e2], with a quick and lively beat that perfectly captures the [E1M2O3T4I5O6N7] conveyed throughout the piece.</t>
  </si>
  <si>
    <t>The music is a quintessential example of the [G1E2N3R4E5] genre. Its limited pitch range of [R1A2N3G4E5] [oc0ta1ve2s3] allows for a greater emphasis on the nuances of tone and phrasing, while the [[K01E12Y23]3 k4ey5] gives it a special emotional quality. The duration of the song is [T1M213] seconds, with a moderate and enjoyable [te0mp1o2]. The chosen [ti0me1 s2ig3na4tu5re6] for this song is not ordinary, as it uses [T1I2M3E4_5S6I7G8N9A0T1U2R3E4]. The use of [I1N2S3T4R5U6M7E8N9T0S1] is vital to the music, contributing to its unique sound and style.</t>
  </si>
  <si>
    <t>The song is a rapid-paced composition that offers a unique and memorable listening experience with its pitch range of [R1A2N3G4E5] [oc0ta1ve2s3]. The use of the [[K01E12Y23]3 k4ey5] also adds a distinctive flavor to this music. The track has a length of [T1M213] seconds, making for a quick and energizing listening experience.</t>
  </si>
  <si>
    <t>The music being referred to offers a unique and memorable listening experience, with a pitch range of [R1A2N3G4E5] [oc0ta1ve2s3]. The [[K01E12Y23]3 k4ey5] gives it a distinct flavor, while the rhythm is very comforting to the listener. The duration of the song is [T1M213] seconds, played at a high [te0mp1o2] with a meter of [T1I2M3E4_5S6I7G8N9A0T1U2R3E4]. Interestingly, the song has opted not to incorporate [I1N2S3T4R5U6M7E8N9T0S1], adding to its distinctiveness. This music evokes a [E1M2O3T4I5O6N7] feeling, making it a must-listen for anyone looking for a unique and emotionally-charged musical experience.</t>
  </si>
  <si>
    <t>['T1_0', 'K1_1', 'EM1_1']</t>
  </si>
  <si>
    <t>This music, characterized by [E1M2O3T4I5O6N7], is played at a quick pace and employs the [[K01E12Y23]3 k4ey5] to create a rich and dynamic sonic palette.</t>
  </si>
  <si>
    <t>The music is imbued with a particular [E1M2O3T4I5O6N7] that pervades every note and melody. Whether it's the soaring crescendos of a symphony or the melancholy strains of a blues tune, the emotional depth of the music resonates with listeners and elicits powerful feelings. From the joyful exuberance of a lively dance to the pensive introspection of a ballad, the emotional range of music is vast and diverse, capable of expressing a wide spectrum of human experiences and emotions. Whether as a source of comfort, inspiration, or simply enjoyment, music has the power to touch us on a profound level and enrich our lives in countless ways.</t>
  </si>
  <si>
    <t>This song has a very soft and smooth rhythm, and the chosen [ti0me1 s2ig3na4tu5re6] for it is not ordinary. The [ti0me1 s2ig3na4tu5re6] refers to the number of beats in each measure and the type of note that gets one beat. In music, common [ti0me1 s2ig3na4tu5re6]s include 4/4, 3/4, and 6/8, but this particular song might feature a less common [ti0me1 s2ig3na4tu5re6]. Despite the unusual [ti0me1 s2ig3na4tu5re6], the soft and smooth rhythm of the song is likely to make it enjoyable to listen to.</t>
  </si>
  <si>
    <t>['P4_1', 'K1_1', 'TM1_1', 'I1_0', 'T1_0', 'S4_1']</t>
  </si>
  <si>
    <t>The musical piece embodies the essence of [G1E2N3R4E5] music with its unique flavor added by the [[K01E12Y23]3 k4ey5]. It showcases a pitch range within [R1A2N3G4E5] [oc0ta1ve2s3] and has a runtime of [T1M213] seconds. Notably absent in this song are [I1N2S3T4R5U6M7E8N9T0S1], but it is performed quickly, creating a distinct sound that captures the essence of the genre.</t>
  </si>
  <si>
    <t>['K1_1', 'TM1_1', 'R1_1', 'TS1_1', 'T1_2']</t>
  </si>
  <si>
    <t>This music's use of [[K01E12Y23]3 k4ey5] creates a rich and dynamic sonic palette, with a track that is [T1M213] seconds in length. The music's enticing rhythm and melody will make you want to dance, complemented by its [T1I2M3E4_5S6I7G8N9A0T1U2R3E4] meter and moderate rate of play.</t>
  </si>
  <si>
    <t>The music being described has a limited pitch range of [R1A2N3G4E5] [oc0ta1ve2s3], which allows for a greater emphasis on the nuances of tone and phrasing. It also utilizes the [[K01E12Y23]3 k4ey5], creating a rich and dynamic sonic palette. The [te0mp1o2] is particularly intense, and the chosen [ti0me1 s2ig3na4tu5re6 o7f 8[T91I02M13E24_35S46I57G68N79A80T91U02R13E24]3] is not ordinary. Interestingly, this song intentionally omits the use of [I1N2S3T4R5U6M7E8N9T0S1], adding to its unique character. The music itself is [E1M2O3T4I5O6N7] in nature, and you can hear [[N01U12M23_34B45A56R67S78]8 b9ar0s1] within it.</t>
  </si>
  <si>
    <t>['P4_1', 'TM1_1', 'R3_1', 'I1_1', 'R1_1', 'T1_0', 'S4_1']</t>
  </si>
  <si>
    <t>This [G1E2N3R4E5] track, played at a brisk pace, is a shining example of the genre's style. The music, given its sound through [I1N2S3T4R5U6M7E8N9T0S1], features a strong beat and a limited pitch range of [R1A2N3G4E5] [oc0ta1ve2s3], allowing for a greater emphasis on the nuances of tone and phrasing. Guaranteed to get you on your feet and dancing, this track is [T1M213] seconds in length.</t>
  </si>
  <si>
    <t>This song has [[N01U12M23_34B45A56R67S78]8 b9ar0s1] in its composition and has a duration of [T1M213] seconds.</t>
  </si>
  <si>
    <t>The use of [[K01E12Y23]3 k4ey5] in this music creates a distinct atmosphere, complemented by a pronounced rhythm. Although the song's running time is only [T1M213] seconds, it effectively captures the listener's attention. Interestingly, the song's instrumentation is minimalistic, as you won't find any [I1N2S3T4R5U6M7E8N9T0S1] in the mix. Overall, this song's unique blend of [ke0y1], rhythm, and instrumentation make it a captivating piece of music.</t>
  </si>
  <si>
    <t>['P4_1', 'K1_1', 'EM1_1', 'I1_0']</t>
  </si>
  <si>
    <t>The music in this piece is composed in the [[K01E12Y23]3 k4ey5] and utilizes a specific pitch range of [R1A2N3G4E5] [oc0ta1ve2s3] to create a cohesive and unified sound. Despite the absence of [I1N2S3T4R5U6M7E8N9T0S1] in the instrumentation, the music effectively conveys [E1M2O3T4I5O6N7] through its composition and arrangement.</t>
  </si>
  <si>
    <t>The use of a specific pitch range of [R1A2N3G4E5] [oc0ta1ve2s3] creates a cohesive and unified sound throughout the musical piece. Additionally, the [[K01E12Y23]3 k4ey5] in this music provides a powerful and memorable sound, while the rhythm of this song is comfortably moderate. Despite not featuring [I1N2S3T4R5U6M7E8N9T0S1], this music is characterized by a low-[te0mp1o2] and [E1M2O3T4I5O6N7] mood. The [ti0me1 s2ig3na4tu5re6] of the music is [T1I2M3E4_5S6I7G8N9A0T1U2R3E4], and the song has a runtime of [T1M213] seconds. Altogether, these elements come together to create a distinct musical piece that is both cohesive and emotionally impactful.</t>
  </si>
  <si>
    <t>The use of a specific pitch range of [R1A2N3G4E5] [oc0ta1ve2s3] creates a cohesive and unified sound throughout the musical piece, resulting in a very mellow rhythm for this song.</t>
  </si>
  <si>
    <t>It's fast-paced and full of energy. The beat drives the music forward, creating a sense of urgency that's hard to ignore. From the moment it starts, the [te0mp1o2] grabs your attention and doesn't let go until the very end. Whether you're dancing or just listening, this song is sure to get your heart racing and your feet moving. Overall, the intensity of the [te0mp1o2] adds a thrilling and exhilarating dimension to the music.</t>
  </si>
  <si>
    <t>This music offers a unique and memorable listening experience with its pitch range of [R1A2N3G4E5] [oc0ta1ve2s3]. The use of [[K01E12Y23]3 k4ey5] creates a rich and dynamic sonic palette, while the balanced rhythm of the song, which runs for [T1M213] seconds, further enhances the overall effect. The music is given its sound through [I1N2S3T4R5U6M7E8N9T0S1] and employs a non-standard [ti0me1 s2ig3na4tu5re6 o7f 8[T91I02M13E24_35S46I57G68N79A80T91U02R13E24]3]. With swift movement and an emotionally charged projection, this song captivates its listeners with its distinct and exceptional qualities.</t>
  </si>
  <si>
    <t>['B1_1', 'R3_2', 'I1_0']</t>
  </si>
  <si>
    <t>This song features [[N01U12M23_34B45A56R67S78]8 b9ar0s1] and has a [te0mp1o2] that falls within the middle range. Notably absent from the song are [I1N2S3T4R5U6M7E8N9T0S1].</t>
  </si>
  <si>
    <t>['TS1_o', 'T1_2', 'S4_0', 'I1_1']</t>
  </si>
  <si>
    <t>The [ti0me1 s2ig3na4tu5re6] of this unconventional song sets it apart from the norm. Despite its moderate [te0mp1o2], this music does not accurately represent the typical [G1E2N3R4E5] genre. To better align with the genre, [I1N2S3T4R5U6M7E8N9T0S1] should be included in the arrangement.</t>
  </si>
  <si>
    <t>The length of the track is [T1M213] seconds and it features a distinct atmosphere created by its use of [[K01E12Y23]3 k4ey5]. The music is filled with [E1M2O3T4I5O6N7], while its rhythm remains tranquil throughout the song.</t>
  </si>
  <si>
    <t xml:space="preserve">
The compact pitch range of [R1A2N3G4E5] [oc0ta1ve2s3] can contribute to a more focused and impactful musical performance. By limiting the range of pitches available to the musician, they are forced to make deliberate choices about which notes to use and how to use them. This can result in a more intentional and expressive performance, as the musician must use their creativity and skill to convey the intended emotions and messages of the music. Additionally, a more limited pitch range can make the performance more accessible to listeners, as they are not overwhelmed by a large range of notes and can more easily follow the musical ideas presented by the performer.</t>
  </si>
  <si>
    <t>['S4_0', 'R1_0', 'TS1_o']</t>
  </si>
  <si>
    <t>The music in question does not evoke the classic [G1E2N3R4E5] sound. Additionally, the rhythm of the song is too monotonous to be suitable for dancing. However, it is worth noting that an unusual [ti0me1 s2ig3na4tu5re6], [T1I2M3E4_5S6I7G8N9A0T1U2R3E4], is utilized in the composition.</t>
  </si>
  <si>
    <t>['T1_2', 'K1_1', 'EM1_1', 'I1_1']</t>
  </si>
  <si>
    <t>The music in question showcases a balanced beat and a rich and dynamic sonic palette through the use of the [[K01E12Y23]3 k4ey5]. It also conveys [E1M2O3T4I5O6N7] through its performance, with a variety of [I1N2S3T4R5U6M7E8N9T0S1] adding depth and complexity to the overall sound.</t>
  </si>
  <si>
    <t>The music being discussed here offers a unique and memorable listening experience due to its pitch range of [R1A2N3G4E5] [oc0ta1ve2s3]. It conveys a resonant sound by using the [[K01E12Y23]3 k4ey5]. The rhythm in the song is lively and the [te0mp1o2] is moderate, with a running time of [T1M213] seconds. Interestingly, the song deliberately excludes [I1N2S3T4R5U6M7E8N9T0S1] and uses an unusual [ti0me1 s2ig3na4tu5re6 o7f 8[T91I02M13E24_35S46I57G68N79A80T91U02R13E24]3]. Despite these deviations from convention, the music is imbued with a strong sense of [E1M2O3T4I5O6N7].</t>
  </si>
  <si>
    <t>The high-[te0mp1o2] music uses [[K01E12Y23]3 k4ey5] to create a rich and dynamic sonic palette.</t>
  </si>
  <si>
    <t>The song moves gently, and its use of [[K01E12Y23]3 k4ey5] creates a distinct atmosphere. The music's soothing melody and the tonality of the [[K01E12Y23]3 k4ey5] work together to evoke a specific mood, perhaps one of tranquility or introspection. The combination of these elements contributes to the overall feeling conveyed by the song, and listeners may find themselves drawn into the unique ambiance it creates.</t>
  </si>
  <si>
    <t>This song has a balanced, calming, and soothing beat.</t>
  </si>
  <si>
    <t>The music evokes a [E1M2O3T4I5O6N7] feeling and is played in a [[T01I12M23E34_45S56I67G78N89A90T01U12R23E34]4 t5im6e 7si8gn9at0ur1e2]. The combination of these elements creates a unique sound that can captivate and move the listener. The [E1M2O3T4I5O6N7] feeling expressed in the music can be felt in the rhythm and melody, as well as the overall mood of the piece. Meanwhile, the [[T01I12M23E34_45S56I67G78N89A90T01U12R23E34]4 t5im6e 7si8gn9at0ur1e2] sets the pace and structure of the music, providing a framework for the composer to build upon. Together, these components contribute to the character and depth of the music, making it a powerful form of expression.</t>
  </si>
  <si>
    <t>['TS1_1', 'EM1_1', 'B1_1', 'I1_1']</t>
  </si>
  <si>
    <t>The music in question has a [ti0me1 s2ig3na4tu5re6 o7f 8[T91I02M13E24_35S46I57G68N79A80T91U02R13E24]3] and evokes a [E1M2O3T4I5O6N7] feeling. It consists of [[N01U12M23_34B45A56R67S78]8 b9ar0s1] and is brought to life through the use of [I1N2S3T4R5U6M7E8N9T0S1].</t>
  </si>
  <si>
    <t>With a pitch range spanning [R1A2N3G4E5] [oc0ta1ve2s3], this music offers a diverse and dynamic listening experience in [[K01E12Y23]3 k4ey5], giving it a special emotional quality. The music expresses [E1M2O3T4I5O6N7] and the musical performance employs [I1N2S3T4R5U6M7E8N9T0S1].</t>
  </si>
  <si>
    <t>This song has a very laid-back [te0mp1o2] and [I1N2S3T4R5U6M7E8N9T0S1] are not featured.</t>
  </si>
  <si>
    <t>The captivating and memorable experience of this music is partly due to its choice of [[K01E12Y23]3 k4ey5]. The song structure is made up of [[N01U12M23_34B45A56R67S78]8 b9ar0s1], and the track runs for [T1M213] seconds. Interestingly, [I1N2S3T4R5U6M7E8N9T0S1] are not featured in this song.</t>
  </si>
  <si>
    <t>['TS1_o', 'P4_1', 'S4_0', 'I1_0']</t>
  </si>
  <si>
    <t>This song's [ti0me1 s2ig3na4tu5re6] is out of the ordinary, and the musical piece showcases a pitch range within [R1A2N3G4E5] [oc0ta1ve2s3]. However, the song does not have the defining characteristics of [G1E2N3R4E5] style, and [I1N2S3T4R5U6M7E8N9T0S1] are not a part of the instrumentation in this song.</t>
  </si>
  <si>
    <t>['TM1_1', 'R3_2', 'TS1_1', 'T1_2', 'EM1_1']</t>
  </si>
  <si>
    <t>This song has a runtime of [T1M213] seconds and features a moderate beat with a [T1I2M3E4_5S6I7G8N9A0T1U2R3E4] meter. It is moderately-paced, radiating [E1M2O3T4I5O6N7].</t>
  </si>
  <si>
    <t>The song does not feature any instruments.</t>
  </si>
  <si>
    <t>['P4_1', 'S4_1', 'TM1_1', 'TS1_1']</t>
  </si>
  <si>
    <t>The song's style is defined by its [G1E2N3R4E5] influences, and it has a duration of [T1M213] seconds. The music features a [T1I2M3E4_5S6I7G8N9A0T1U2R3E4] meter, and the use of a specific pitch range of [R1A2N3G4E5] [oc0ta1ve2s3] creates a cohesive and unified sound throughout the musical piece.</t>
  </si>
  <si>
    <t>['P4_1', 'K1_1', 'S4_1', 'TS1_1']</t>
  </si>
  <si>
    <t>The musical piece that I'm describing showcases a pitch range within [R1A2N3G4E5] [oc0ta1ve2s3] and is based on a [[T01I12M23E34_45S56I67G78N89A90T01U12R23E34]4 t5im6e 7si8gn9at0ur1e2]. This song is rooted in the conventions of [G1E2N3R4E5] music, and its use of [[K01E12Y23]3 k4ey5] creates a rich and dynamic sonic palette. Overall, this music displays an impressive range of pitch and rhythm, and its genre conventions and [ke0y1] choice add to its unique sound.</t>
  </si>
  <si>
    <t>['P4_1', 'K1_1', 'TM1_1', 'I1_1', 'T1_0', 'B1_1']</t>
  </si>
  <si>
    <t>This music has a pitch range of [R1A2N3G4E5] [oc0ta1ve2s3] and is played in the [[K01E12Y23]3 k4ey5], providing a powerful and memorable sound. With a length of [T1M213] seconds, the music is played at a fast [te0mp1o2] and features [I1N2S3T4R5U6M7E8N9T0S1] playing an important role. In total, the music consists of [[N01U12M23_34B45A56R67S78]8 b9ar0s1].</t>
  </si>
  <si>
    <t>The musical piece showcases a pitch range within [R1A2N3G4E5] [oc0ta1ve2s3]. This range may vary depending on the instrument or voice used to perform the piece. The pitch range can add depth and complexity to the music, as well as create a sense of tension or release. It can also showcase the technical skill of the performer, as they navigate the range of notes with precision and expression. Ultimately, the pitch range of a musical piece can have a significant impact on the overall emotional and aesthetic effect of the music.</t>
  </si>
  <si>
    <t>The use of a specific pitch range of [R1A2N3G4E5] [oc0ta1ve2s3], coupled with the [[K01E12Y23]3 k4ey5], creates a cohesive and unified sound throughout the [T1M213]-second musical piece. The absence of [I1N2S3T4R5U6M7E8N9T0S1] and the tranquil and peaceful rhythm, combined with a high [te0mp1o2] and [T1I2M3E4_5S6I7G8N9A0T1U2R3E4], contribute to a rich and dynamic sonic palette that evokes a [E1M2O3T4I5O6N7] nature in the listener.</t>
  </si>
  <si>
    <t>['P4_1', 'TM1_1', 'R3_2', 'TS1_1']</t>
  </si>
  <si>
    <t>This [T1M213]-second-long song, based on a [[T01I12M23E34_45S56I67G78N89A90T01U12R23E34]4 t5im6e 7si8gn9at0ur1e2], features a compact pitch range of [R1A2N3G4E5] [oc0ta1ve2s3], resulting in a focused and impactful musical performance. Additionally, the rhythm of the song is balanced, not too fast nor too slow, creating a harmonious and pleasant listening experience.</t>
  </si>
  <si>
    <t>The music is brought to life through the use of instruments. The use of instruments provides a means of creating melodies, harmonies, and rhythms that can evoke a wide range of emotions. Whether it's the piercing wail of an electric guitar or the soothing hum of a violin, each instrument brings its own unique flavor to the music. The combination of different instruments can create complex layers of sound that add depth and texture to the music, making it more engaging and memorable. Without instruments, music would be a much simpler and less expressive art form.</t>
  </si>
  <si>
    <t>The music has a pitch range within [R1A2N3G4E5] [oc0ta1ve2s3] and utilizes the [[K01E12Y23]3 k4ey5] to create a powerful and memorable sound.</t>
  </si>
  <si>
    <t>['P4_1', 'R3_1', 'I1_1', 'I4_0', 'T1_1', 'B1_1']</t>
  </si>
  <si>
    <t>The pitch range of [R1A2N3G4E5] [oc0ta1ve2s3] adds a distinctive character to the music, emphasizing its emotional depth, while the inclusion of [I1N2S3T4R5U6M7E8N9T0S1] adds to its overall composition. However, the melody track does not incorporate the use of [I1N2S3T4R5U6M7E8N9T0]. Despite the absence of this particular instrument, the song has a very fast and lively rhythm, creating a vibrant and dynamic musical experience. Additionally, the song features [[N01U12M23_34B45A56R67S78]8 b9ar0s1] in its composition, which contributes to its structure and organization. Although the [te0mp1o2] of the music is sluggish, the combination of these elements results in a unique and engaging musical piece.</t>
  </si>
  <si>
    <t>This song perfectly exemplifies the [G1E2N3R4E5] genre while also featuring an atypical [[T01I12M23E34_45S56I67G78N89A90T01U12R23E34]4 t5im6e 7si8gn9at0ur1e2]. It showcases the distinctive qualities of the genre while also incorporating unique musical elements, particularly in its use of an unconventional [ti0me1 s2ig3na4tu5re6]. Overall, this song is a great example of how artists can innovate within established genres while still staying true to their musical roots.</t>
  </si>
  <si>
    <t>['T1_2', 'S4_0']</t>
  </si>
  <si>
    <t>The song's beat is balanced, but this music does not adhere to the traditions of [G1E2N3R4E5] style. Despite the lack of adherence to genre conventions, the balanced beat of the song creates a unique sound that sets it apart from other music in the genre. This departure from tradition may be seen as a refreshing change of pace for some listeners, while others may find it to be a departure too far from the established norms of the genre. Nevertheless, the balanced beat of the song provides a foundation that allows the unconventional elements of the music to stand out and be appreciated in their own right.</t>
  </si>
  <si>
    <t>['P4_1', 'K1_1', 'TM1_1', 'R3_1', 'I1_1', 'TS1_1', 'R1_0', 'T1_0', 'S4_0']</t>
  </si>
  <si>
    <t>The music's limited pitch range of [R1A2N3G4E5] [oc0ta1ve2s3] allows for a greater emphasis on the nuances of tone and phrasing, while its choice of [[K01E12Y23]3 k4ey5] results in a captivating and memorable experience. With a duration of [T1M213] seconds, the song exhibits a very fast and lively rhythm, complemented by the sound produced by [I1N2S3T4R5U6M7E8N9T0S1]. It follows a [T1I2M3E4_5S6I7G8N9A0T1U2R3E4] meter and moves quickly, although it is not suitable for dancing. This music deviates from the typical features of the [G1E2N3R4E5] style.</t>
  </si>
  <si>
    <t>This song offers a unique and memorable listening experience with its pitch range of [R1A2N3G4E5] [oc0ta1ve2s3]. The [[K01E12Y23]3 k4ey5] used in the composition gives it a special emotional quality. The track has a duration of [T1M213] seconds and features a highly intense rhythm, performed at a rapid pace. The [I1N2S3T4R5U6M7E8N9T0S1] used in the composition add to its musicality. The unconventional [[T01I12M23E34_45S56I67G78N89A90T01U12R23E34]4 t5im6e 7si8gn9at0ur1e2] adds to the song's uniqueness. The music is of a [E1M2O3T4I5O6N7] nature, making for an intense and unforgettable listening experience.</t>
  </si>
  <si>
    <t>['P4_1', 'K1_1', 'R3_2', 'TS1_1', 'I1_1', 'S4_1']</t>
  </si>
  <si>
    <t>The musical piece I am describing showcases a pitch range within [R1A2N3G4E5] [oc0ta1ve2s3] and is composed in the [[K01E12Y23]3 k4ey5]. It has a moderate [te0mp1o2] and a [ti0me1 s2ig3na4tu5re6 o7f 8[T91I02M13E24_35S46I57G68N79A80T91U02R13E24]3]. The musical performance features the use of [I1N2S3T4R5U6M7E8N9T0S1]. The style of this song is defined by its [G1E2N3R4E5] influences.</t>
  </si>
  <si>
    <t>['P4_1', 'TM1_1', 'I1_1', 'I4_0', 'T1_0', 'B1_1']</t>
  </si>
  <si>
    <t>This [T1M213]-second-long music with a pitch range of [R1A2N3G4E5] [oc0ta1ve2s3] offers a unique and memorable listening experience. It is composed with [I1N2S3T4R5U6M7E8N9T0S1] included in most of the bars, except for the melody track which is devoid of [I1N2S3T4R5U6M7E8N9T0]. The music moves at a fast rate and is comprised of [[N01U12M23_34B45A56R67S78]8 b9ar0s1], delivering a dynamic and energetic performance. Whether you are a music enthusiast or just looking for a catchy tune, this piece is sure to keep you engaged from start to finish.</t>
  </si>
  <si>
    <t>['EM1_1', 'B1_1']</t>
  </si>
  <si>
    <t>The music covers [[N01U12M23_34B45A56R67S78]8 b9ar0s1] and has a [E1M2O3T4I5O6N7] feeling. The length of the piece is defined by the number of bars, while the emotion it conveys is expressed through the tonality, dynamics, and other musical elements used. These aspects work together to create a unique and meaningful musical experience for the listener. Whether it's a fast-paced, upbeat tune or a slow, melancholic melody, the emotional impact of music can be powerful and transformative, leaving a lasting impression on those who hear it.</t>
  </si>
  <si>
    <t>The track is representative of the typical sound of [G1E2N3R4E5], with a pitch range of [R1A2N3G4E5] [oc0ta1ve2s3] and a special emotional quality attributed to its [[K01E12Y23]3 k4ey5]. Its comfortably moderate rhythm is complemented by the vital use of [I1N2S3T4R5U6M7E8N9T0S1]. The music follows a [T1I2M3E4_5S6I7G8N9A0T1U2R3E4] meter and has a slow [te0mp1o2], with a duration of [T1M213] seconds. Overall, the track embodies the signature characteristics of [G1E2N3R4E5] while showcasing a unique blend of musical elements that create a truly captivating listening experience.</t>
  </si>
  <si>
    <t>The musical piece is a powerful and memorable song that showcases a pitch range within [R1A2N3G4E5] [oc0ta1ve2s3], with the [[K01E12Y23]3 k4ey5] providing a distinctive sound. It lasts [T1M213] seconds and has a pronounced rhythm despite not incorporating [I1N2S3T4R5U6M7E8N9T0S1]. The [[T01I12M23E34_45S56I67G78N89A90T01U12R23E34]4 t5im6e 7si8gn9at0ur1e2] is used, with a relaxed [te0mp1o2] conveying [E1M2O3T4I5O6N7]. The song's length is approximately [[N01U12M23_34B45A56R67S78]8 b9ar0s1], making it a well-crafted piece that effectively conveys its emotional message through its use of [ke0y1], pitch range, rhythm, [te0mp1o2], and length.</t>
  </si>
  <si>
    <t>The length of this song is [T1M213] seconds, and despite its brevity, its rhythm is incredibly powerful. The [ti0me1 s2ig3na4tu5re6] in this song is out of the ordinary, adding to its uniqueness and making it stand out from other songs in its genre. Overall, this song's length, rhythm, and [ti0me1 s2ig3na4tu5re6] work together to create a memorable and impactful musical experience.</t>
  </si>
  <si>
    <t>This music's pitch range of [R1A2N3G4E5] [oc0ta1ve2s3] offers a unique and memorable listening experience, while the [[K01E12Y23]3 k4ey5] adds a unique flavor. With a duration of [T1M213] seconds, the track showcases a soothing and peaceful [te0mp1o2]. Notably absent are [I1N2S3T4R5U6M7E8N9T0S1], allowing the unmistakably [G1E2N3R4E5] character of the music to shine through. It bears similarities to [A1R2T3I4S5T6]'s style and spans approximately [[N01U12M23_34B45A56R67S78]8 b9ar0s1] in length.</t>
  </si>
  <si>
    <t>The music's composition in the [[K01E12Y23]3 k4ey5], with a limited pitch range of [R1A2N3G4E5] [oc0ta1ve2s3], allows for a greater emphasis on the nuances of tone and phrasing. By restricting the range of notes available, the composer has created a musical landscape where subtleties in tone and phrasing become more prominent. This can lead to a heightened level of expressiveness in the music and can create a unique and powerful listening experience for the audience. Additionally, the use of a specific [ke0y1] can impart certain emotional qualities to the music, further enhancing its impact on the listener.</t>
  </si>
  <si>
    <t>['K1_1', 'TM1_1', 'R3_0', 'I1_1', 'T1_0', 'B1_1']</t>
  </si>
  <si>
    <t>With its use of the [[K01E12Y23]3 k4ey5], this music conveys a unique and resonant sound, while being [T1M213] seconds long. It captivates listeners with its meditative beat, created by the harmonious blend of [I1N2S3T4R5U6M7E8N9T0S1]. The music swiftly moves at a fast rate, carrying the audience along its rhythmic journey. Its song structure is composed of [[N01U12M23_34B45A56R67S78]8 b9ar0s1], further enhancing the overall experience.</t>
  </si>
  <si>
    <t>The music is enriched by instruments. Instruments are essential components in creating a rich musical experience. From the delicate plucking of a harp to the thunderous boom of a bass drum, each instrument brings its unique sound and character to a composition. Whether it's a solo performance or an orchestral arrangement, instruments provide the depth and complexity that make music so captivating. Without instruments, music would be limited to the human voice and a handful of percussion instruments, resulting in a much simpler and less nuanced sound.</t>
  </si>
  <si>
    <t>['P4_1', 'K1_1', 'TM1_1', 'R3_2', 'I1_1', 'TS1_1', 'T1_2', 'S4_0', 'B1_1']</t>
  </si>
  <si>
    <t>The pitch range of [R1A2N3G4E5] [oc0ta1ve2s3] gives this music a distinctive character that emphasizes its emotional depth. Additionally, the use of [[K01E12Y23]3 k4ey5] in this song conveys a unique and resonant sound. The music is brought to life through the use of [I1N2S3T4R5U6M7E8N9T0S1] and has a runtime of [T1M213] seconds. The [te0mp1o2] of the song is moderate and enjoyable, with a [ti0me1 s2ig3na4tu5re6 o7f 8[T91I02M13E24_35S46I57G68N79A80T91U02R13E24]3]. Despite having [[N01U12M23_34B45A56R67S78]8 b9ar0s1], this music is not easily recognizable as belonging to any specific genre.</t>
  </si>
  <si>
    <t>['P4_1', 'TM1_1', 'R3_1', 'TS1_o', 'T1_1']</t>
  </si>
  <si>
    <t>The pitch range of [R1A2N3G4E5] [oc0ta1ve2s3] adds a distinctive character to the music, emphasizing its emotional depth, while the song's length is [T1M213] seconds. With a very powerful and driving beat, this song breaks away from the ordinary by using a less common [ti0me1 s2ig3na4tu5re6 o7f 8[T91I02M13E24_35S46I57G68N79A80T91U02R13E24]3]. Additionally, it is performed at a leisurely pace, creating a unique and captivating listening experience.</t>
  </si>
  <si>
    <t>['P4_1', 'K1_1', 'TM1_1', 'R3_1', 'TS1_o', 'T1_2', 'EM1_1', 'B1_1']</t>
  </si>
  <si>
    <t>The compact pitch range of [R1A2N3G4E5] [oc0ta1ve2s3] used in this music creates a focused and impactful musical performance. Adding to the impact is the use of the [[K01E12Y23]3 k4ey5], which provides a powerful and memorable sound. Despite the song's short duration of [T1M213] seconds, the [te0mp1o2] is very rapid, and the [ti0me1 s2ig3na4tu5re6] employed is not typical, being [T1I2M3E4_5S6I7G8N9A0T1U2R3E4]. The music is played at a medium pace, and is characterized by [E1M2O3T4I5O6N7]. Overall, the piece covers [[N01U12M23_34B45A56R67S78]8 b9ar0s1], making for a dynamic and expressive musical experience.</t>
  </si>
  <si>
    <t>['T1_2', 'TM1_1', 'TS1_1']</t>
  </si>
  <si>
    <t>The music being played is at a medium pace and lasts for [T1M213] seconds. It features a [ti0me1 s2ig3na4tu5re6 o7f 8[T91I02M13E24_35S46I57G68N79A80T91U02R13E24]3], which helps to define its rhythmic structure and guide the musicians as they perform. Whether listening to the piece or playing along, understanding the [te0mp1o2] and [ti0me1 s2ig3na4tu5re6] can enhance one's appreciation and enjoyment of the music.</t>
  </si>
  <si>
    <t>The musical piece showcases a pitch range within [R1A2N3G4E5] [oc0ta1ve2s3], resulting in a captivating and memorable experience due to its choice of [[K01E12Y23]3 k4ey5]. The rhythm in this song is very harmonious, utilizing an uncommon [ti0me1 s2ig3na4tu5re6 o7f 8[T91I02M13E24_35S46I57G68N79A80T91U02R13E24]3]. In addition, this song does not feature any [I1N2S3T4R5U6M7E8N9T0S1], and it has a duration of [[N01U12M23_34B45A56R67S78]8 b9ar0s1].</t>
  </si>
  <si>
    <t>The music can be described as [E1M2O3T4I5O6N7] and its structure is defined by the [ti0me1 s2ig3na4tu5re6 o7f 8[T91I02M13E24_35S46I57G68N79A80T91U02R13E24]3]. The emotional quality of the music and the [ti0me1 s2ig3na4tu5re6] that governs its rhythm work together to create a unique auditory experience. The [ti0me1 s2ig3na4tu5re6], which specifies the number of beats in each measure and the type of note that receives one beat, sets the pace and provides the underlying framework for the music. Meanwhile, the emotional qualities of the music, such as its mood, tone, and atmosphere, shape the listener's perception and emotional response to the music. Together, the [ti0me1 s2ig3na4tu5re6] and emotional quality of the music create a rich and complex listening experience.</t>
  </si>
  <si>
    <t>['K1_1', 'B1_1', 'R3_2', 'TS1_1']</t>
  </si>
  <si>
    <t>The song is composed in the [[K01E12Y23]3 k4ey5] and consists of approximately [[N01U12M23_34B45A56R67S78]8 b9ar0s1]. It features a consistent and moderate beat, with the [[T01I12M23E34_45S56I67G78N89A90T01U12R23E34]4 t5im6e 7si8gn9at0ur1e2] being used throughout the music.</t>
  </si>
  <si>
    <t>The choice of [[K01E12Y23]3 k4ey5] in this music creates a captivating and memorable experience, coupled with its fast-paced [te0mp1o2]. Additionally, the song's duration of [T1M213] seconds further adds to its dynamic and energetic nature, leaving a lasting impression on the listener.</t>
  </si>
  <si>
    <t>['P4_1', 'K1_1', 'TM1_1', 'R3_2', 'T1_2', 'S4_1']</t>
  </si>
  <si>
    <t>This quintessential example of the [G1E2N3R4E5] sound has a pitch range within [R1A2N3G4E5] [oc0ta1ve2s3] and uses the [[K01E12Y23]3 k4ey5] to create a rich and dynamic sonic palette. The song has a duration of [T1M213] seconds and features a balanced beat with a [te0mp1o2] that is just right.</t>
  </si>
  <si>
    <t>This song, rooted in the conventions of [G1E2N3R4E5] music, has a very smooth and relaxing beat.</t>
  </si>
  <si>
    <t>['TM1_1', 'R3_2', 'TS1_1']</t>
  </si>
  <si>
    <t>This song plays for TM1 seconds and has a moderate beat. The music follows a TIME_SIGNATURE meter, giving it a consistent rhythmic feel.</t>
  </si>
  <si>
    <t>The music's limited pitch range of [R1A2N3G4E5] [oc0ta1ve2s3] allows for a greater emphasis on the nuances of tone and phrasing, while the choice of [[K01E12Y23]3 k4ey5] results in a captivating and memorable experience. With a playtime of [T1M213] seconds, the song establishes a very smooth and relaxing beat. Notably absent in this composition are [I1N2S3T4R5U6M7E8N9T0S1], enhancing its unique character. Set in [T1I2M3E4_5S6I7G8N9A0T1U2R3E4] meter and with a moderate [te0mp1o2], the song embodies the characteristics of [G1E2N3R4E5] style.</t>
  </si>
  <si>
    <t>The music project has a special emotional quality that is conveyed through the use of the [[K01E12Y23]3 k4ey5]. The duration of the song is [T1M213] seconds. In an unconventional move, this song has opted not to incorporate [I1N2S3T4R5U6M7E8N9T0S1]. Despite the absence of traditional musical elements, the emotional impact of the music remains a prominent feature of the project.</t>
  </si>
  <si>
    <t>This music's pitch range of [R1A2N3G4E5] [oc0ta1ve2s3] offers a unique and memorable listening experience, played at a leisurely pace and featuring a [T1I2M3E4_5S6I7G8N9A0T1U2R3E4] meter.</t>
  </si>
  <si>
    <t>['K1_1', 'TM1_1', 'R3_2', 'TS1_o', 'T1_2', 'B1_1']</t>
  </si>
  <si>
    <t>The use of the [[K01E12Y23]3 k4ey5] in this music creates a rich and dynamic sonic palette, complemented by the comfortably moderate rhythm. The song's duration is [T1M213] seconds and employs a non-standard [ti0me1 s2ig3na4tu5re6 o7f 8[T91I02M13E24_35S46I57G68N79A80T91U02R13E24]3]. With a moderate [te0mp1o2], the song follows a structure of [[N01U12M23_34B45A56R67S78]8 b9ar0s1]. Overall, these elements combine to make a unique and engaging musical experience.</t>
  </si>
  <si>
    <t>['P4_1', 'K1_1', 'TM1_1', 'R3_0', 'TS1_1', 'T1_2']</t>
  </si>
  <si>
    <t>The use of a compact pitch range spanning [R1A2N3G4E5] [oc0ta1ve2s3] creates a focused and impactful musical performance in this song, which is composed in the [ke0y1] of [K1E2Y3]. The music conveys a unique and resonant sound, and its serene rhythm contributes to its overall mood. With a duration of [T1M213] seconds and a [ti0me1 s2ig3na4tu5re6 o7f 8[T91I02M13E24_35S46I57G68N79A80T91U02R13E24]3], the song is performed at a moderate pace, allowing listeners to fully appreciate its melodic and harmonic elements.</t>
  </si>
  <si>
    <t>The [R1A2N3G4E5]-[oc0ta1ve2] compact pitch range of this [T1M213]-second-long music produces a focused and impactful performance, which is further enhanced by the powerful and memorable sound of the [[K01E12Y23]3 k4ey5]. Despite not using any [I1N2S3T4R5U6M7E8N9T0S1] in its composition, the beat of this song is incredibly energetic, which is further amplified by its unconventional [T1I2M3E4_5S6I7G8N9A0T1U2R3E4]. The song's moderate [te0mp1o2] also adds to its unique character, making it stand out as a non-typical representation of the classic [G1E2N3R4E5] sound.</t>
  </si>
  <si>
    <t>The song's playtime is [T1M213] seconds and its beat is very tranquilizing.</t>
  </si>
  <si>
    <t>The music of this song is a quintessential example of the [G1E2N3R4E5] genre and has a very comfortable beat that makes it enjoyable to listen to.</t>
  </si>
  <si>
    <t>This song has a medium [te0mp1o2] and a duration of [T1M213] seconds.</t>
  </si>
  <si>
    <t xml:space="preserve">
The choice of [ke0y1] in this music is responsible for creating a captivating and memorable experience.</t>
  </si>
  <si>
    <t>This song is [T1M213] seconds long and features an unconventional [ti0me1 s2ig3na4tu5re6], setting it apart from more conventional musical compositions. Despite its non-traditional elements, the song's unique structure and style may appeal to listeners who appreciate experimentation and innovation in music. Whether enjoyed for its technical complexity or its artistic originality, this song offers a distinctive listening experience that challenges and expands upon traditional musical conventions.</t>
  </si>
  <si>
    <t>['P4_1', 'K1_1', 'TM1_1', 'R3_1', 'TS1_o', 'EM1_1', 'B1_1']</t>
  </si>
  <si>
    <t>The music composed in the [[K01E12Y23]3 k4ey5] has a distinctive character emphasized by the pitch range of [R1A2N3G4E5] [oc0ta1ve2s3], which adds to its emotional depth. Despite being [T1M213] seconds long, the upbeat [te0mp1o2] of this song is sure to get your toes tapping. Additionally, the [ti0me1 s2ig3na4tu5re6] in this song deviates from the norm, as indicated by [T1I2M3E4_5S6I7G8N9A0T1U2R3E4]. Throughout the song's [[N01U12M23_34B45A56R67S78]8 b9ar0s1], the music conveys a powerful sense of [E1M2O3T4I5O6N7].</t>
  </si>
  <si>
    <t>['P4_1', 'K1_1', 'TM1_1', 'R3_1', 'I1_1', 'TS1_o', 'T1_1', 'S4_0', 'B1_1']</t>
  </si>
  <si>
    <t>The music in this song is characterized by a unique combination of elements that contribute to its emotional depth and distinctive atmosphere. One such element is the pitch range, which spans [R1A2N3G4E5] [oc0ta1ve2s3] and adds a distinct character to the music. Additionally, the song's use of [[K01E12Y23]3 k4ey5] contributes to its overall ambiance. The song has a playtime of [T1M213] seconds and is driven by an exceptionally energetic beat, featuring [I1N2S3T4R5U6M7E8N9T0S1]. The [ti0me1 s2ig3na4tu5re6] used in this song is unconventional, adding to its distinctiveness. Despite this, the song is performed at a leisurely pace, showcasing the music's emotional depth and unique sound. The music in this song is not typical of the classic [G1E2N3R4E5] sound, and the song's [[N01U12M23_34B45A56R67S78]8 b9ar0s1] in total further contribute to its unconventional style.</t>
  </si>
  <si>
    <t>This music's choice of [[K01E12Y23]3 k4ey5] results in a captivating and memorable experience.</t>
  </si>
  <si>
    <t>The use of a specific pitch range of [R1A2N3G4E5] [oc0ta1ve2s3] creates a cohesive and unified sound throughout the musical piece, while its utilization of [[K01E12Y23]3 k4ey5] conveys a unique and resonant sound. With a duration of [T1M213] seconds, the song's calming and soothing beat is accompanied by the absence of [I1N2S3T4R5U6M7E8N9T0S1]. Following a [T1I2M3E4_5S6I7G8N9A0T1U2R3E4] meter, the leisurely-paced performance of this music defies the firm roots of the [G1E2N3R4E5] genre.</t>
  </si>
  <si>
    <t>['TM1_1', 'R3_2', 'TS1_o', 'I1_0', 'T1_1', 'B1_1']</t>
  </si>
  <si>
    <t>The track lasts for [T1M213] seconds and features an unusual [ti0me1 s2ig3na4tu5re6]. The rhythm of this song is not too fast or too slow. You won't find any [I1N2S3T4R5U6M7E8N9T0S1] in this music, which has a relaxed [te0mp1o2]. In total, [[N01U12M23_34B45A56R67S78]8 b9ar0s1] make up this song.</t>
  </si>
  <si>
    <t>The [[K01E12Y23]3 k4ey5] in this [T1M213]-second song provides a powerful and memorable sound, which is brought to life through the use of [I1N2S3T4R5U6M7E8N9T0S1].</t>
  </si>
  <si>
    <t>['P4_1', 'K1_1', 'TM1_1', 'R3_2', 'S4_0']</t>
  </si>
  <si>
    <t>The use of a specific pitch range of [R1A2N3G4E5] [oc0ta1ve2s3] creates a cohesive and unified sound throughout the musical piece, which, together with its use of [[K01E12Y23]3 k4ey5], conveys a unique and resonant sound. The relaxed and moderate rhythm of this [T1M213]-second-long song is not reflective of the usual musical conventions of [G1E2N3R4E5] style. Nonetheless, the cohesive and unified sound resulting from the pitch range creates a distinct and memorable musical experience.</t>
  </si>
  <si>
    <t>['K1_1', 'R3_2', 'TS1_1', 'T1_1', 'EM1_1', 'B1_1']</t>
  </si>
  <si>
    <t>The music in this song is characterized by its rich and dynamic sonic palette, which is created through the use of the [[K01E12Y23]3 k4ey5]. The moderate beat is easy to follow, and the music is based on a [[T01I12M23E34_45S56I67G78N89A90T01U12R23E34]4 t5im6e 7si8gn9at0ur1e2], giving it a distinct rhythmic structure. Played at a leisurely pace, the song has a [E1M2O3T4I5O6N7] feeling that is conveyed through its carefully crafted musical elements. The song is divided into [[N01U12M23_34B45A56R67S78]8 b9ar0s1], each of which contributes to the overall flow and emotional impact of the music.</t>
  </si>
  <si>
    <t>This music offers a diverse and dynamic listening experience, with a pitch range spanning [R1A2N3G4E5] [oc0ta1ve2s3] and a captivating choice of [[K01E12Y23]3 k4ey5]. The track is [T1M213] seconds long and features a beat that is very calming and soothing. [I1N2S3T4R5U6M7E8N9T0S1] play an important role in creating the overall sound, while the song's unconventional [[T01I12M23E34_45S56I67G78N89A90T01U12R23E34]4 t5im6e 7si8gn9at0ur1e2] adds to its uniqueness. The music is of moderate [te0mp1o2] and evokes a [E1M2O3T4I5O6N7] emotion in the listener.</t>
  </si>
  <si>
    <t>['P4_1', 'K1_1', 'TM1_1', 'I1_1', 'TS1_1', 'T1_2', 'EM1_1', 'B1_1']</t>
  </si>
  <si>
    <t>The use of a specific pitch range of [R1A2N3G4E5] [oc0ta1ve2s3] creates a cohesive and unified sound throughout the [[N01U12M23_34B45A56R67S78]8 b9ar0s1] of this musical piece, which is played in [T1I2M3E4_5S6I7G8N9A0T1U2R3E4] and at a moderate [te0mp1o2]. With its use of [[K01E12Y23]3 k4ey5], this music conveys a unique and resonant sound that is filled with [E1M2O3T4I5O6N7]. The performance employs [I1N2S3T4R5U6M7E8N9T0S1], and it has a runtime of [T1M213] seconds, allowing the listener to fully immerse themselves in the emotional depth of the music.</t>
  </si>
  <si>
    <t>The use of a specific pitch range of [R1A2N3G4E5] [oc0ta1ve2s3] creates a cohesive and unified sound throughout the musical piece, while the choice of [[K01E12Y23]3 k4ey5] adds to its rich and dynamic sonic palette. With a length of [T1M213] seconds, this song's [te0mp1o2] is deliberately slow and relaxing. Furthermore, its arrangement intentionally omits the use of [I1N2S3T4R5U6M7E8N9T0S1], and it follows a [[T01I12M23E34_45S56I67G78N89A90T01U12R23E34]4 t5im6e 7si8gn9at0ur1e2]. Despite its rapid [te0mp1o2], this music diverges from the typical sound associated with [G1E2N3R4E5].</t>
  </si>
  <si>
    <t>The use of a specific pitch range of [R1A2N3G4E5] [oc0ta1ve2s3] creates a cohesive and unified sound throughout the musical piece, complemented by its use of [[K01E12Y23]3 k4ey5], conveying a unique and resonant sound. The track lasts for [T1M213] seconds, featuring a serene rhythm and enhanced by the addition of [I1N2S3T4R5U6M7E8N9T0S1] to the composition. With a [ti0me1 s2ig3na4tu5re6 o7f 8[T91I02M13E24_35S46I57G68N79A80T91U02R13E24]3], the music maintains a moderate speed while evoking [E1M2O3T4I5O6N7] in nature.</t>
  </si>
  <si>
    <t>['P4_1', 'TM1_1', 'R3_1', 'S4_1']</t>
  </si>
  <si>
    <t>The use of a specific pitch range of [R1A2N3G4E5] [oc0ta1ve2s3] creates a cohesive and unified sound throughout this [T1M213]-second-long [G1E2N3R4E5]-style musical piece, which is set at a very upbeat [te0mp1o2]. The music is steeped in the traditions of [G1E2N3R4E5] style, and the chosen pitch range helps to create a sense of continuity and coherence, contributing to the overall unity of the composition.</t>
  </si>
  <si>
    <t>The track is [T1M213] seconds long and has a very lulling beat.</t>
  </si>
  <si>
    <t>The music has a quick [te0mp1o2] and follows a [T1I2M3E4_5S6I7G8N9A0T1U2R3E4] meter. The quick [te0mp1o2] sets a fast pace for the piece, while the [T1I2M3E4_5S6I7G8N9A0T1U2R3E4] meter provides a rhythmic structure for the music to follow. Together, these elements create a sense of energy and drive in the music, encouraging listeners to tap their feet and move to the beat. Whether it's a lively dance tune or an upbeat pop song, the combination of a quick [te0mp1o2] and [T1I2M3E4_5S6I7G8N9A0T1U2R3E4] meter can make for an exciting and engaging listening experience.</t>
  </si>
  <si>
    <t>This music's pitch range of [R1A2N3G4E5] [oc0ta1ve2s3] offers a unique and memorable listening experience, while its use of [[K01E12Y23]3 k4ey5] creates a distinct atmosphere. Running for [T1M213] seconds, the song maintains a [te0mp1o2] in the middle range and intentionally excludes [I1N2S3T4R5U6M7E8N9T0S1]. With a [ti0me1 s2ig3na4tu5re6 o7f 8[T91I02M13E24_35S46I57G68N79A80T91U02R13E24]3], the music is played at a leisurely pace, embodying a quintessential example of the [G1E2N3R4E5] sound.</t>
  </si>
  <si>
    <t>['T1_0', 'EM1_1', 'I1_1']</t>
  </si>
  <si>
    <t>The brisk [te0mp1o2] of this music is accompanied by a distinct emotion, which is characterized by [E1M2O3T4I5O6N7]. The sound of the music is achieved through the use of [I1N2S3T4R5U6M7E8N9T0S1]. Together, these elements create a unique musical experience that is both lively and expressive. Whether you're listening to it for the first time or have been a fan for years, the energy and emotion of this music are sure to leave a lasting impression.</t>
  </si>
  <si>
    <t>['K1_1', 'R3_0', 'I1_1', 'T1_1', 'B1_1']</t>
  </si>
  <si>
    <t>The [[K01E12Y23]3 k4ey5] adds a unique flavor to this music, with a very peaceful beat accompanied by [I1N2S3T4R5U6M7E8N9T0S1] that enhance the musical composition. This low-[te0mp1o2] song spans [[N01U12M23_34B45A56R67S78]8 b9ar0s1] throughout its entirety.</t>
  </si>
  <si>
    <t>The music is a prime example of [G1E2N3R4E5] style. This genre is characterized by [SPECIFIC TRAITS], such as [EXAMPLES OF SPECIFIC TRAITS]. Additionally, the [G1E2N3R4E5] style has had a significant influence on [RELATED ARTISTS/GENRES/INDUSTRY TRENDS], and continues to be popular among [TARGET AUDIENCE/COMMUNITY]. Overall, the music showcases the unique characteristics and contributions of [G1E2N3R4E5] to the broader music landscape.</t>
  </si>
  <si>
    <t>The song embodies the characteristics of [G1E2N3R4E5] style with a slow [te0mp1o2]. Its pitch range is within [R1A2N3G4E5] [oc0ta1ve2s3], and [[K01E12Y23]3 k4ey5] gives this music a special emotional quality. The song's running time is [T1M213] seconds, and the beat in this song is very energetic. [I1N2S3T4R5U6M7E8N9T0S1] are utilized in the musical performance, while [T1I2M3E4_5S6I7G8N9A0T1U2R3E4] is the meter of the music.</t>
  </si>
  <si>
    <t>['I4_1', 'P4_1']</t>
  </si>
  <si>
    <t>The signature sound of the melody track is created by [I1N2S3T4R5U6M7E8N9T0], which offers a diverse and dynamic listening experience with a pitch range spanning [R1A2N3G4E5] [oc0ta1ve2s3].</t>
  </si>
  <si>
    <t>Each bar contains a specific number of beats, which is determined by the [ti0me1 s2ig3na4tu5re6] of the song. The length of the song can also be calculated by multiplying the number of bars by the duration of each bar. Overall, the structure of a song is often defined by the number of bars and the arrangement of those bars within the song's sections.</t>
  </si>
  <si>
    <t>['I4_1', 'K1_1', 'R3_2']</t>
  </si>
  <si>
    <t>The [I1N2S3T4R5U6M7E8N9T0] plays the main melody in this track, while the use of the [[K01E12Y23]3 k4ey5] adds a unique flavor to the music. Additionally, the rhythm of the song is balanced, as it is neither too fast nor too slow. Together, these elements create a cohesive and enjoyable listening experience for the audience.</t>
  </si>
  <si>
    <t>The music expresses [E1M2O3T4I5O6N7] with a soothing beat and an unconventional [ti0me1 s2ig3na4tu5re6].</t>
  </si>
  <si>
    <t>['P4_1', 'T1_0', 'R3_2', 'S4_0']</t>
  </si>
  <si>
    <t>The music in this song features a pitch range of [R1A2N3G4E5] [oc0ta1ve2s3] and has a speedy [te0mp1o2], while also maintaining a balanced rhythm. Despite these qualities, the song does not conform to the quintessential style of [G1E2N3R4E5].</t>
  </si>
  <si>
    <t>The choice of [[K01E12Y23]3 k4ey5] in this music creates a captivating and memorable experience. The song consists of [[N01U12M23_34B45A56R67S78]8 b9ar0s1], and the duration of the track is [T1M213] seconds. Together, these elements contribute to the overall structure and feel of the piece, with the [ke0y1] selection influencing the mood and emotional impact of the music, the number of bars providing a sense of structure and progression, and the duration of the track allowing for a complete exploration of the musical ideas contained within.</t>
  </si>
  <si>
    <t>['P4_1', 'TM1_1', 'R3_1', 'I1_0', 'T1_2']</t>
  </si>
  <si>
    <t>This song offers a diverse and dynamic listening experience with a pitch range spanning [R1A2N3G4E5] [oc0ta1ve2s3]. It has a running time of [T1M213] seconds and a fast-paced [te0mp1o2], yet the composition does not involve the use of [I1N2S3T4R5U6M7E8N9T0S1]. Despite the quick [te0mp1o2], the song's overall [te0mp1o2] is moderate.</t>
  </si>
  <si>
    <t>This song has a fast-paced rhythm that is very easy on the ears.</t>
  </si>
  <si>
    <t>['P4_1', 'TM1_1', 'R3_0', 'TS1_o', 'I1_1', 'T1_0', 'S4_0']</t>
  </si>
  <si>
    <t>The musical performance of this song is both focused and impactful, thanks to its compact pitch range of [R1A2N3G4E5] [oc0ta1ve2s3]. The song has a playtime of [T1M213] seconds and features a tranquil and peaceful rhythm, along with an unconventional [ti0me1 s2ig3na4tu5re6 o7f 8[T91I02M13E24_35S46I57G68N79A80T91U02R13E24]3]. [I1N2S3T4R5U6M7E8N9T0S1] are utilized in the performance, contributing to its unique sound. Despite its fast [te0mp1o2], the song deviates from the typical sound of [G1E2N3R4E5], making it an interesting and distinctive piece.</t>
  </si>
  <si>
    <t>The musical piece in question showcases a pitch range within [R1A2N3G4E5] [oc0ta1ve2s3], with the choice of [[K01E12Y23]3 k4ey5] resulting in a captivating and memorable experience for listeners. The music itself is inherently [E1M2O3T4I5O6N7] in nature, eliciting a specific emotional response from those who hear it. Additionally, the [ti0me1 s2ig3na4tu5re6] of the song is not commonly used, adding to its uniqueness and distinctiveness within the genre. Overall, this musical piece offers a compelling and singular experience that sets it apart from other works in the same category.</t>
  </si>
  <si>
    <t>['P4_1', 'TS1_1', 'I1_0', 'T1_2', 'B1_1']</t>
  </si>
  <si>
    <t>The pitch range of [R1A2N3G4E5] [oc0ta1ve2s3] contributes to the distinctive character of the music, emphasizing its emotional depth. This is complemented by the [T1I2M3E4_5S6I7G8N9A0T1U2R3E4] meter of the piece, which sets the rhythmic framework for the music. Interestingly, you won't hear any [I1N2S3T4R5U6M7E8N9T0S1] in this particular song, but it still manages to captivate its audience with its moderate [te0mp1o2] and [[N01U12M23_34B45A56R67S78]8 b9ar0s1] of musical content. Overall, these elements combine to create a unique and compelling musical experience.</t>
  </si>
  <si>
    <t>The song's beat is fast-paced and it is composed in the [[K01E12Y23]3 k4ey5], evoking a [E1M2O3T4I5O6N7] feeling. This track lasts [T1M213] seconds, providing an energetic and emotive musical experience.</t>
  </si>
  <si>
    <t>['P4_1', 'K1_1', 'TM1_1', 'I1_1', 'T1_2']</t>
  </si>
  <si>
    <t>This music offers a diverse and dynamic listening experience with a pitch range spanning [R1A2N3G4E5] [oc0ta1ve2s3]. It creates a distinct atmosphere with its use of [[K01E12Y23]3 k4ey5]. The song runs for [T1M213] seconds and features [I1N2S3T4R5U6M7E8N9T0S1]. The music is of moderate [te0mp1o2], which further enhances the overall listening experience.</t>
  </si>
  <si>
    <t>['P4_1', 'R3_0', 'I1_0', 'I4_0', 'B1_1']</t>
  </si>
  <si>
    <t>The musical piece showcases a pitch range within [R1A2N3G4E5] [oc0ta1ve2s3] and features a soothing and peaceful [te0mp1o2]. The song's composition doesn't involve the use of [I1N2S3T4R5U6M7E8N9T0S1], as [I1N2S3T4R5U6M7E8N9T0] is not the primary instrument used to create the melody in this track. With a length of [[N01U12M23_34B45A56R67S78]8 b9ar0s1], this song offers a unique listening experience that highlights the pitch range and calming [te0mp1o2].</t>
  </si>
  <si>
    <t>The [ti0me1 s2ig3na4tu5re6] chosen for this song is not common, and the music does not follow the usual patterns of the [G1E2N3R4E5] sound. The composition should feature [I1N2S3T4R5U6M7E8N9T0S1] to create a unique and distinct sound that stands out from other songs in the genre. The unconventional [ti0me1 s2ig3na4tu5re6] adds an interesting element to the music, which may appeal to listeners looking for something different. Despite not conforming to the typical sound of the genre, this music has the potential to capture attention and resonate with those who appreciate innovation and creativity.</t>
  </si>
  <si>
    <t>The compact pitch range of [R1A2N3G4E5] [oc0ta1ve2s3] results in a focused and impactful musical performance, conveying a unique and resonant sound through its use of [[K01E12Y23]3 k4ey5]. This track has a runtime of [T1M213] seconds, with a smooth and relaxing beat that is played at a balanced pace. Despite the absence of [I1N2S3T4R5U6M7E8N9T0S1], the music is characterized by the [[T01I12M23E34_45S56I67G78N89A90T01U12R23E34]4 t5im6e 7si8gn9at0ur1e2] and radiates a strong sense of [E1M2O3T4I5O6N7]. Overall, this song creates a powerful and immersive musical experience that showcases the creativity and skill of its composer.</t>
  </si>
  <si>
    <t>The beat of this song is moderate and easy to follow, despite its unconventional [ti0me1 s2ig3na4tu5re6]. The [ti0me1 s2ig3na4tu5re6] of the song sets it apart from typical songs and adds an interesting dimension to the music. However, even with the unconventional [ti0me1 s2ig3na4tu5re6], the song's beat remains moderate, making it accessible and enjoyable for listeners. Overall, this combination of an unconventional [ti0me1 s2ig3na4tu5re6] with a moderate beat creates a unique and compelling musical experience.</t>
  </si>
  <si>
    <t>The music's limited pitch range of [R1A2N3G4E5] [oc0ta1ve2s3] allows for a greater emphasis on the nuances of tone and phrasing, while the use of the [[K01E12Y23]3 k4ey5] creates a powerful and memorable sound. This song, which plays for [T1M213] seconds, features a smooth and steady rhythm and employs [I1N2S3T4R5U6M7E8N9T0S1] for the musical performance. An unusual [ti0me1 s2ig3na4tu5re6], [T1I2M3E4_5S6I7G8N9A0T1U2R3E4], adds further interest to the song. With its slow [te0mp1o2] and [E1M2O3T4I5O6N7]-filled melodies, this music evokes a strong emotional response in listeners, making it a truly captivating experience.</t>
  </si>
  <si>
    <t>['K1_1', 'TM1_1', 'R3_1', 'I1_1']</t>
  </si>
  <si>
    <t>The use of the [[K01E12Y23]3 k4ey5] in this music creates a distinct atmosphere that is complemented by the song's intense [te0mp1o2]. With a length of [T1M213] seconds, the music is given its sound through the use of [I1N2S3T4R5U6M7E8N9T0S1].</t>
  </si>
  <si>
    <t>The track has a duration of [T1M213] seconds and its pitch range is within [R1A2N3G4E5] [oc0ta1ve2s3]. [T1I2M3E4_5S6I7G8N9A0T1U2R3E4] is the [ti0me1 s2ig3na4tu5re6] of the music, and [I1N2S3T4R5U6M7E8N9T0S1] play an important role in the music. The song's beat is fast-paced, and this song is divided into [[N01U12M23_34B45A56R67S78]8 b9ar0s1].</t>
  </si>
  <si>
    <t>The length of the track is [T1M213] seconds, and this song employs a non-standard [ti0me1 s2ig3na4tu5re6]. Despite deviating from the conventional [ti0me1 s2ig3na4tu5re6]s commonly used in music, the track manages to maintain its musicality and rhythm, showcasing the creative talent of its composer. The unique [ti0me1 s2ig3na4tu5re6] adds an interesting layer to the song, keeping the listener engaged and intrigued throughout. Overall, the track's length and unconventional [ti0me1 s2ig3na4tu5re6] contribute to its distinctive sound and make it stand out from other songs in its genre.</t>
  </si>
  <si>
    <t>['P4_1', 'K1_1', 'TM1_1', 'T1_1', 'EM1_1']</t>
  </si>
  <si>
    <t>With a pitch range spanning [R1A2N3G4E5] [oc0ta1ve2s3], this [[K01E12Y23]3 k4ey5] music offers a diverse and dynamic listening experience, providing a powerful and memorable sound. Lasting [T1M213] seconds, the song's slow rhythm enhances its [E1M2O3T4I5O6N7]-defined composition.</t>
  </si>
  <si>
    <t>['P4_1', 'T1_2', 'S4_0', 'I1_0']</t>
  </si>
  <si>
    <t>The song's pitch range is within [R1A2N3G4E5] [oc0ta1ve2s3], and it has a balanced beat. Although it is not a quintessential example of [G1E2N3R4E5] style, it still maintains a unique sound. One notable characteristic of this song is the absence of [I1N2S3T4R5U6M7E8N9T0S1], which sets it apart from typical compositions in this genre.</t>
  </si>
  <si>
    <t>The [te0mp1o2] of this song is moderate and enjoyable, but the arrangement has omitted the use of [I1N2S3T4R5U6M7E8N9T0S1]. Despite the absence of those instruments, the song still manages to maintain its pleasant and enjoyable quality. The arrangement showcases the beauty of simplicity and proves that sometimes, less is more. The moderate [te0mp1o2] also adds to the overall appeal of the song, making it easy to listen to and appreciate.</t>
  </si>
  <si>
    <t>The musical piece is a captivating work that showcases a pitch range spanning [R1A2N3G4E5] [oc0ta1ve2s3] and employs the [[K01E12Y23]3 k4ey5] to create a rich and dynamic sonic palette. The deliberate exclusion of certain instruments adds to the unique character of the piece, which plays for [T1M213] seconds at a moderate rate. Overall, the music offers a compelling listening experience that combines a wide pitch range, creative use of [ke0y1], intentional instrument selection, and a well-chosen [te0mp1o2].</t>
  </si>
  <si>
    <t>['P4_1', 'T1_0', 'R3_1', 'I1_1']</t>
  </si>
  <si>
    <t>The music is brought to life through the use of [I1N2S3T4R5U6M7E8N9T0S1], and its pitch range of [R1A2N3G4E5] [oc0ta1ve2s3] adds a distinctive character, emphasizing its emotional depth. This music moves swiftly with a very powerful and driving beat, creating an overall energetic and dynamic atmosphere.</t>
  </si>
  <si>
    <t>This music offers a unique and memorable listening experience with its pitch range of [R1A2N3G4E5] [oc0ta1ve2s3]. It conveys a unique and resonant sound through its use of the [[K01E12Y23]3 k4ey5]. Running for [T1M213] seconds, the song maintains a fast-paced [te0mp1o2]. The music is brought to life by the skillful use of [I1N2S3T4R5U6M7E8N9T0S1]. With a [T1I2M3E4_5S6I7G8N9A0T1U2R3E4] meter, the song unfolds at a slow rate, evoking a sense of [E1M2O3T4I5O6N7]. Its composition consists of [[N01U12M23_34B45A56R67S78]8 b9ar0s1], creating a captivating musical journey.</t>
  </si>
  <si>
    <t>The music's limited pitch range of [R1A2N3G4E5] [oc0ta1ve2s3] allows for a greater emphasis on the nuances of tone and phrasing, while the [[K01E12Y23]3 k4ey5] in this music provides a powerful and memorable sound. With a duration of [T1M213] seconds, the song maintains a smooth and steady rhythm, devoid of any featured instruments. Its non-standard [[T01I12M23E34_45S56I67G78N89A90T01U12R23E34]4 t5im6e 7si8gn9at0ur1e2] contributes to its high-[te0mp1o2] nature. Unmistakably [G1E2N3R4E5] in style, the song is composed of approximately [[N01U12M23_34B45A56R67S78]8 b9ar0s1].</t>
  </si>
  <si>
    <t>The music's limited pitch range of [R1A2N3G4E5] [oc0ta1ve2s3] allows for a greater emphasis on the nuances of tone and phrasing, while its use of the [[K01E12Y23]3 k4ey5] creates a rich and dynamic sonic palette. Running for [T1M213] seconds, this track showcases a pronounced rhythm and is based on a [[T01I12M23E34_45S56I67G78N89A90T01U12R23E34]4 t5im6e 7si8gn9at0ur1e2]. [I1N2S3T4R5U6M7E8N9T0S1] play an important role in the music, contributing to its overall sound. Despite these elements, the song does not possess the defining characteristics of [G1E2N3R4E5] style.</t>
  </si>
  <si>
    <t>This music's pitch range of [R1A2N3G4E5] [oc0ta1ve2s3] offers a unique and memorable listening experience, complemented by the powerful and memorable sound in the [[K01E12Y23]3 k4ey5]. With a duration of [T1M213] seconds, the song captivates with its easy-going rhythm and distinct lack of [I1N2S3T4R5U6M7E8N9T0S1]. Breaking away from the norm, the song's [ti0me1 s2ig3na4tu5re6] is out of the ordinary, while maintaining a balanced pace throughout. Evocative of the classic [G1E2N3R4E5] sound, this music consists of [[N01U12M23_34B45A56R67S78]8 b9ar0s1], creating an engaging and immersive musical composition.</t>
  </si>
  <si>
    <t>['T1_0', 'B1_1', 'TS1_1']</t>
  </si>
  <si>
    <t>The song's beat is fast-paced, and it is structured with [[N01U12M23_34B45A56R67S78]8 b9ar0s1] throughout. The music follows a [T1I2M3E4_5S6I7G8N9A0T1U2R3E4] meter, adding to its rhythmic complexity and contributing to its overall feel. Whether dancing to its driving [te0mp1o2] or appreciating its intricate composition, the song's beat and meter give it a unique energy and character.</t>
  </si>
  <si>
    <t>The music's pitch range is limited to [R1A2N3G4E5] [oc0ta1ve2s3], which allows for a greater emphasis on the nuances of tone and phrasing. Additionally, the [te0mp1o2] of this song is very soothing and peaceful, moving at a balanced rate. Despite the limited pitch range, the music is filled with [E1M2O3T4I5O6N7] and progresses over [[N01U12M23_34B45A56R67S78]8 b9ar0s1]. Overall, this creates a nuanced and emotionally engaging musical experience that is both soothing and expressive.</t>
  </si>
  <si>
    <t>This music is a prime representation of the [G1E2N3R4E5] style with a pitch range within [R1A2N3G4E5] [oc0ta1ve2s3] and composed in the [[K01E12Y23]3 k4ey5]. The song's playtime is [T1M213] seconds and has a moderate [te0mp1o2], but you won't hear any [I1N2S3T4R5U6M7E8N9T0S1]. Additionally, the [ti0me1 s2ig3na4tu5re6] of this song is not regular, but it still maintains a moderate speed throughout.</t>
  </si>
  <si>
    <t>This music offers a unique and memorable listening experience with a pitch range of [R1A2N3G4E5] [oc0ta1ve2s3]. It is composed in the [[K01E12Y23]3 k4ey5] and has a length of [T1M213] seconds, with a moderately-paced [te0mp1o2]. The song is around [[N01U12M23_34B45A56R67S78]8 b9ar0s1] in length, providing listeners with a cohesive and well-crafted musical experience.</t>
  </si>
  <si>
    <t>['P4_1', 'K1_1', 'TM1_1', 'I1_1', 'TS1_o', 'T1_2', 'S4_0', 'B1_1']</t>
  </si>
  <si>
    <t>The music in question possesses a unique character attributed to its distinctive pitch range spanning [R1A2N3G4E5] [oc0ta1ve2s3], which emphasizes its emotional depth. The music further benefits from the richness and dynamism provided by its use of the [[K01E12Y23]3 k4ey5], creating a sonic palette that enhances the overall listening experience. With a duration of [T1M213] seconds, this piece of music should feature specific instruments to achieve its intended effect. Its unconventional [ti0me1 s2ig3na4tu5re6 o7f 8[T91I02M13E24_35S46I57G68N79A80T91U02R13E24]3] only adds to its allure, while the moderate [te0mp1o2] complements the overall style, which defies the typical characteristics of the [G1E2N3R4E5] genre. Comprising of [[N01U12M23_34B45A56R67S78]8 b9ar0s1], this music is an engaging masterpiece that showcases its creator's creativity and skill.</t>
  </si>
  <si>
    <t>This song has a total of [[N01U12M23_34B45A56R67S78]8 b9ar0s1]. Interestingly, [I1N2S3T4R5U6M7E8N9T0S1] are notably absent throughout the entire song.</t>
  </si>
  <si>
    <t>This music's pitch range is within [R1A2N3G4E5] [oc0ta1ve2s3], and its use of the [[K01E12Y23]3 k4ey5] creates a rich and dynamic sonic palette. With a length of [T1M213] seconds, this song captivates listeners with its exceptionally energetic beat. Its arrangement intentionally omits the use of [I1N2S3T4R5U6M7E8N9T0S1], resulting in a unique sound. Set in [T1I2M3E4_5S6I7G8N9A0T1U2R3E4] and characterized by a moderate [te0mp1o2], the music is imbued with [E1M2O3T4I5O6N7].</t>
  </si>
  <si>
    <t>The compact pitch range of [R1A2N3G4E5] [oc0ta1ve2s3] results in a focused and impactful musical performance, while the [[K01E12Y23]3 k4ey5] gives this music a special emotional quality. Lasting [T1M213] seconds, the song's forceful beat drives its energy. Opting not to incorporate [I1N2S3T4R5U6M7E8N9T0S1], the music follows a [T1I2M3E4_5S6I7G8N9A0T1U2R3E4] meter and is played at a leisurely pace, defining its style with [G1E2N3R4E5] influences.</t>
  </si>
  <si>
    <t>The music is played slowly.</t>
  </si>
  <si>
    <t>['I4_0', 'P4_1', 'TM1_1']</t>
  </si>
  <si>
    <t>In this track, the melody is not created using [I1N2S3T4R5U6M7E8N9T0]. The musical piece features a pitch range that spans [R1A2N3G4E5] [oc0ta1ve2s3], and has a duration of [T1M213] seconds.</t>
  </si>
  <si>
    <t>['TM1_1', 'EM1_1', 'B1_1', 'R3_2']</t>
  </si>
  <si>
    <t>This song has a running time of [T1M213] seconds and consists of [[N01U12M23_34B45A56R67S78]8 b9ar0s1]. Its music radiates [E1M2O3T4I5O6N7] and the rhythm is neither too fast nor too slow.</t>
  </si>
  <si>
    <t>The music in question does not have a firm foundation in the traditions of the [G1E2N3R4E5] genre. However, it does have a relaxed and moderate rhythm. Additionally, the music is expected to showcase the use of specific [I1N2S3T4R5U6M7E8N9T0S1].</t>
  </si>
  <si>
    <t>['P4_1', 'K1_1', 'TM1_1', 'TS1_o', 'T1_2', 'B1_1']</t>
  </si>
  <si>
    <t>This music is characterized by a pitch range that spans [R1A2N3G4E5] [oc0ta1ve2s3], and its use of the [[K01E12Y23]3 k4ey5] creates a rich and dynamic sonic palette. The track has a length of [T1M213] seconds and is composed in an unusual [[T01I12M23E34_45S56I67G78N89A90T01U12R23E34]4 t5im6e 7si8gn9at0ur1e2], adding to its unique sound. The [te0mp1o2] is moderate, and you can hear [[N01U12M23_34B45A56R67S78]8 b9ar0s1] throughout the song, making it a well-crafted and thoughtfully composed piece of music.</t>
  </si>
  <si>
    <t>['K1_1', 'TM1_1', 'R3_1', 'TS1_1', 'S4_0', 'B1_1']</t>
  </si>
  <si>
    <t>This invigorating music is composed in the [[K01E12Y23]3 k4ey5] and plays for [T1M213] seconds. It features a [ti0me1 s2ig3na4tu5re6 o7f 8[T91I02M13E24_35S46I57G68N79A80T91U02R13E24]3] and comprises [[N01U12M23_34B45A56R67S78]8 b9ar0s1]. However, it does not conform to the traditions of the [G1E2N3R4E5] style, offering a unique and fresh sound. Despite its departure from traditional norms, the rhythm in this song remains highly stimulating and engaging.</t>
  </si>
  <si>
    <t>['P4_1', 'K1_1', 'R3_1', 'TS1_1', 'I1_0', 'T1_2', 'EM1_1']</t>
  </si>
  <si>
    <t>The music in this song has a unique and resonant sound, conveyed through its use of the [[K01E12Y23]3 k4ey5] and the distinctive character added by its [R1A2N3G4E5]-[oc0ta1ve2] pitch range. Despite the notably absent [I1N2S3T4R5U6M7E8N9T0S1], this music manages to fill the listener with [E1M2O3T4I5O6N7], emphasized by its exceptionally energetic beat. Moving at a balanced rate, the music is in [T1I2M3E4_5S6I7G8N9A0T1U2R3E4], which further contributes to its emotional depth.</t>
  </si>
  <si>
    <t>['K1_1', 'R3_0', 'TS1_1', 'I1_1', 'T1_2', 'EM1_1']</t>
  </si>
  <si>
    <t>The music in this song offers a captivating and memorable experience, thanks in part to the choice of [ke0y1]. Its peaceful and easy rhythm creates a serene atmosphere, while the [ti0me1 s2ig3na4tu5re6 o7f 8[T91I02M13E24_35S46I57G68N79A80T91U02R13E24]3] keeps the pace steady. The use of [I1N2S3T4R5U6M7E8N9T0S1] is vital to the music, contributing to its overall emotional impact. With a moderate [te0mp1o2], the song delivers a [E1M2O3T4I5O6N7] feeling that resonates with the listener and adds to the overall power of the music.</t>
  </si>
  <si>
    <t>['K1_1', 'TM1_1', 'I1_0', 'T1_0', 'B1_1']</t>
  </si>
  <si>
    <t>The unique and resonant sound of this music is conveyed through its use of the [[K01E12Y23]3 k4ey5]. With a duration of [T1M213] seconds and a quick beat, the song consists of [[N01U12M23_34B45A56R67S78]8 b9ar0s1] and does not incorporate [I1N2S3T4R5U6M7E8N9T0S1] in its instrumentation.</t>
  </si>
  <si>
    <t>['P4_1', 'R3_2', 'TS1_1', 'I4_0', 'B1_1']</t>
  </si>
  <si>
    <t>The song has a pitch range of [R1A2N3G4E5] [oc0ta1ve2s3] and follows a [T1I2M3E4_5S6I7G8N9A0T1U2R3E4] meter. Its [te0mp1o2] is moderate and it progresses over [[N01U12M23_34B45A56R67S78]8 b9ar0s1]. Although [I1N2S3T4R5U6M7E8N9T0] is used in the melody track, it's not the predominant sound heard.</t>
  </si>
  <si>
    <t>With a pitch range spanning [R1A2N3G4E5] [oc0ta1ve2s3], this music offers a diverse and dynamic listening experience, while its use of [[K01E12Y23]3 k4ey5] conveys a unique and resonant sound. The duration of the song is [T1M213] seconds, and its [ti0me1 s2ig3na4tu5re6] is out of the ordinary, deviating from the usual standards of the [G1E2N3R4E5] genre.</t>
  </si>
  <si>
    <t>This song is made up of [[N01U12M23_34B45A56R67S78]8 b9ar0s1] and is outside the typical boundaries of the [G1E2N3R4E5] genre.</t>
  </si>
  <si>
    <t>['P4_1', 'R3_1', 'TS1_o', 'I1_1', 'T1_0', 'B1_1']</t>
  </si>
  <si>
    <t>The use of a specific pitch range of [R1A2N3G4E5] [oc0ta1ve2s3] creates a cohesive and unified sound throughout the musical piece. Additionally, the rhythm in this song is extremely invigorating, featuring an unconventional [ti0me1 s2ig3na4tu5re6 o7f 8[T91I02M13E24_35S46I57G68N79A80T91U02R13E24]3]. The music should feature [I1N2S3T4R5U6M7E8N9T0S1] to complement the energetic and fast-paced movement of the song. Overall, the song moves quickly, with a total of [[N01U12M23_34B45A56R67S78]8 b9ar0s1] that can be counted as it progresses.</t>
  </si>
  <si>
    <t>['P4_1', 'T1_2', 'I1_0']</t>
  </si>
  <si>
    <t>The musical piece is moderately-paced and showcases a pitch range within [R1A2N3G4E5] [oc0ta1ve2s3]. However, the arrangement of the song has omitted the use of [I1N2S3T4R5U6M7E8N9T0S1].</t>
  </si>
  <si>
    <t>The music is based on a particular [ti0me1 s2ig3na4tu5re6], which indicates the number of beats per measure or bar. The [ti0me1 s2ig3na4tu5re6] serves as a rhythmic framework for the music and determines its overall feel and groove. It is typically written as a fraction, with the top number representing the number of beats in each measure and the bottom number representing the type of note that receives one beat. Some common [ti0me1 s2ig3na4tu5re6]s include 4/4, 3/4, 6/8, and 12/8, each of which creates a distinct rhythmic pattern and can be found in a wide variety of musical styles.</t>
  </si>
  <si>
    <t>This song has a duration of [T1M213] seconds and its meter is [T1I2M3E4_5S6I7G8N9A0T1U2R3E4].</t>
  </si>
  <si>
    <t>The music has a pitch range within [R1A2N3G4E5] [oc0ta1ve2s3], and the [[K01E12Y23]3 k4ey5] gives it a special emotional quality. It has a slow and relaxing [te0mp1o2], and its length is [T1M213] seconds. The arrangement of the song omits the use of [I1N2S3T4R5U6M7E8N9T0S1], and the [ti0me1 s2ig3na4tu5re6] employed is uncommon, being [T1I2M3E4_5S6I7G8N9A0T1U2R3E4]. The music is played at a leisurely pace and does not evoke the classic [G1E2N3R4E5] sound. In total, it has [[N01U12M23_34B45A56R67S78]8 b9ar0s1].</t>
  </si>
  <si>
    <t>['T1_1', 'I4_0', 'K1_1', 'EM1_1']</t>
  </si>
  <si>
    <t>The music has a gentle [te0mp1o2] and the melody track is created without the use of an instrument. The use of the [[K01E12Y23]3 k4ey5] gives this music a special emotional quality, which projects [E1M2O3T4I5O6N7] to the listener.</t>
  </si>
  <si>
    <t>The music in question has a pitch range of [R1A2N3G4E5] [oc0ta1ve2s3], which contributes to a unique and memorable listening experience. Additionally, the song has a length of [T1M213] seconds. Despite these technical aspects, the style of the song is not reflective of the typical features associated with the [G1E2N3R4E5] genre. Taken together, these elements make for an intriguing and distinctive musical offering.</t>
  </si>
  <si>
    <t>['EM1_1', 'T1_2', 'B1_1']</t>
  </si>
  <si>
    <t>The [E1M2O3T4I5O6N7] radiates from the music as it moves at a balanced pace determined by [[N01U12M23_34B45A56R67S78]8 b9ar0s1] in length.</t>
  </si>
  <si>
    <t>['P4_1', 'TM1_1', 'R3_1', 'TS1_1', 'T1_2']</t>
  </si>
  <si>
    <t>This [T1M213]-second song is characterized by the use of a specific pitch range of [R1A2N3G4E5] [oc0ta1ve2s3], which creates a cohesive and unified sound throughout the musical piece. The rhythm in this song is truly electrifying, further enhancing its overall impact. The music is played in [T1I2M3E4_5S6I7G8N9A0T1U2R3E4] and at a medium pace, contributing to its catchy and upbeat nature. Together, these elements work in harmony to create a vibrant and memorable musical composition.</t>
  </si>
  <si>
    <t>The music's limited pitch range of [R1A2N3G4E5] [oc0ta1ve2s3] allows for a greater emphasis on the nuances of tone and phrasing, while the track, lasting for [T1M213] seconds, features a heavy beat.</t>
  </si>
  <si>
    <t>This music offers a unique and memorable listening experience with its pitch range of [R1A2N3G4E5] [oc0ta1ve2s3]. It is composed in the [[K01E12Y23]3 k4ey5], which adds to its distinctive character. Additionally, the song's [ti0me1 s2ig3na4tu5re6] is not standard, featuring [T1I2M3E4_5S6I7G8N9A0T1U2R3E4]. Altogether, these elements come together to create a truly remarkable and distinctive piece of music.</t>
  </si>
  <si>
    <t>It creates a relaxed and calming atmosphere. The slow pace of the music allows the listener to unwind and let go of any stress or tension. The gentle melodies and soothing rhythms have a soothing effect on the mind and body. Overall, the low [te0mp1o2] of this music is perfect for relaxation and creating a peaceful ambiance.</t>
  </si>
  <si>
    <t>With a pitch range spanning [R1A2N3G4E5] [oc0ta1ve2s3], this music offers a diverse and dynamic listening experience in the [[K01E12Y23]3 k4ey5], providing a powerful and memorable sound. It plays for [T1M213] seconds with a lively rhythm and should feature [I1N2S3T4R5U6M7E8N9T0S1]. The song's [ti0me1 s2ig3na4tu5re6] is out of the ordinary, set to [T1I2M3E4_5S6I7G8N9A0T1U2R3E4], while being played at a moderate rate. Overall, the music is defined by [E1M2O3T4I5O6N7].</t>
  </si>
  <si>
    <t>['I4_0', 'T1_0', 'R3_0', 'I1_0']</t>
  </si>
  <si>
    <t>The melody track in this song does not incorporate the use of [I1N2S3T4R5U6M7E8N9T0], yet it has a quick beat and a rhythm that is very easy on the ears. In fact, the composition of this song does not involve the use of [I1N2S3T4R5U6M7E8N9T0S1] at all.</t>
  </si>
  <si>
    <t>['P4_1', 'K1_1', 'R3_0', 'TS1_o']</t>
  </si>
  <si>
    <t>In this musical piece, the use of a specific pitch range of [R1A2N3G4E5] [oc0ta1ve2s3] creates a cohesive and unified sound that is further enhanced by the unique flavor added by the [[K01E12Y23]3 k4ey5]. The rhythm in this song is notably tranquil, providing a sense of calmness to the overall sound. Interestingly, the [ti0me1 s2ig3na4tu5re6] chosen for this song is not a common one, giving it a distinctive and perhaps experimental quality.</t>
  </si>
  <si>
    <t>The song has a gentle [te0mp1o2] and a playtime of [T1M213] seconds.</t>
  </si>
  <si>
    <t>['K1_1', 'TM1_1', 'I1_0', 'T1_2', 'S2_0']</t>
  </si>
  <si>
    <t>This captivating and memorable music is composed in [[K01E12Y23]3 k4ey5] and lasts [T1M213] seconds. It is performed at a moderate pace and does not involve the use of [I1N2S3T4R5U6M7E8N9T0S1]. However, this song's composition differs from [A1R2T3I4S5T6]'s usual style, making it stand out from their other works.</t>
  </si>
  <si>
    <t>This music offers a unique and memorable listening experience with its pitch range of [R1A2N3G4E5] [oc0ta1ve2s3]. It conveys a unique and resonant sound through its use of [[K01E12Y23]3 k4ey5]. With a running time of [T1M213] seconds, the song showcases a very mellow rhythm and excludes [I1N2S3T4R5U6M7E8N9T0S1] from its instrumentation. Its [ti0me1 s2ig3na4tu5re6] is unique, defined by [T1I2M3E4_5S6I7G8N9A0T1U2R3E4], while maintaining a rapid [te0mp1o2]. Although it does not possess the defining characteristics of [G1E2N3R4E5] style, this song stands out in its own distinctive way.</t>
  </si>
  <si>
    <t>With a pitch range spanning [R1A2N3G4E5] [oc0ta1ve2s3], this music offers a diverse and dynamic listening experience, while the [[K01E12Y23]3 k4ey5] adds a unique flavor. The song's length is [T1M213] seconds, accompanied by a relaxing and tranquil rhythm. In this song, you won't hear any [I1N2S3T4R5U6M7E8N9T0S1], and the meter of the music follows a [T1I2M3E4_5S6I7G8N9A0T1U2R3E4]. Despite its fast-paced rhythm, the song stands out from the typical [G1E2N3R4E5] sound.</t>
  </si>
  <si>
    <t>The [G1E2N3R4E5] style of this song is embodied by a focused and impactful musical performance, resulting from its compact pitch range of [R1A2N3G4E5] [oc0ta1ve2s3]. The powerful and memorable sound of the [[K01E12Y23]3 k4ey5] is enhanced by the highly vigorous rhythm, as the [I1N2S3T4R5U6M7E8N9T0S1] give the music its distinctive sound. An unusual [[T01I12M23E34_45S56I67G78N89A90T01U12R23E34]4 t5im6e 7si8gn9at0ur1e2] adds an interesting element to the song, which is performed at a leisurely pace throughout its [T1M213] seconds runtime. Overall, this song showcases a unique blend of musical elements that make it stand out in its genre and leave a lasting impression on its listeners.</t>
  </si>
  <si>
    <t>To create a cohesive and unified sound throughout a musical piece, it is important to use a specific pitch range of [R1A2N3G4E5] [oc0ta1ve2s3]. This, combined with the use of [I1N2S3T4R5U6M7E8N9T0S1], can help to create a harmonious and balanced composition. In the particular song being discussed, listeners can hear [[N01U12M23_34B45A56R67S78]8 b9ar0s1] of music, showcasing the importance of careful consideration of musical elements such as pitch range and instrumentation to achieve a desired effect.</t>
  </si>
  <si>
    <t>['I4_0', 'P4_1', 'TM1_1', 'I1_0']</t>
  </si>
  <si>
    <t>The melody track of this music intentionally excludes a specific instrument and offers a diverse and dynamic listening experience with a pitch range spanning [R1A2N3G4E5] [oc0ta1ve2s3]. The length of this song is [T1M213] seconds, and it is completely devoid of [I1N2S3T4R5U6M7E8N9T0S1], giving it a unique sound that sets it apart from other music.</t>
  </si>
  <si>
    <t>['P4_1', 'K1_1', 'R3_1', 'T1_0', 'S4_1', 'B1_1']</t>
  </si>
  <si>
    <t>The use of a specific pitch range of [R1A2N3G4E5] [oc0ta1ve2s3] creates a cohesive and unified sound throughout the musical piece. This music's choice of [[K01E12Y23]3 k4ey5] results in a captivating and memorable experience with a rapid and fast-paced [te0mp1o2]. It is a true representation of the classic [G1E2N3R4E5] style, encompassing a total of [[N01U12M23_34B45A56R67S78]8 b9ar0s1].</t>
  </si>
  <si>
    <t>The song has a quick beat with a [ti0me1 s2ig3na4tu5re6 o7f 8[T91I02M13E24_35S46I57G68N79A80T91U02R13E24]3], setting a lively pace for the music.</t>
  </si>
  <si>
    <t>This song has opted not to incorporate instruments and has a running time of [T1M213] seconds.</t>
  </si>
  <si>
    <t>This music, with its use of the [[K01E12Y23]3 k4ey5], conveys a unique and resonant sound within [R1A2N3G4E5] [oc0ta1ve2s3]. The song's running time is [T1M213] seconds, and its beat is very calming and soothing. [I1N2S3T4R5U6M7E8N9T0S1] play an important role in creating the music, which features an unconventional [[T01I12M23E34_45S56I67G78N89A90T01U12R23E34]4 t5im6e 7si8gn9at0ur1e2]. With a gentle [te0mp1o2], this music diverges from the classic features of the [G1E2N3R4E5] sound.</t>
  </si>
  <si>
    <t>['P4_1', 'K1_1', 'TM1_1', 'R3_1']</t>
  </si>
  <si>
    <t>The music, which has a limited pitch range of [R1A2N3G4E5] [oc0ta1ve2s3], offers a unique opportunity to focus on the subtleties of tone and phrasing. Additionally, the choice of [[K01E12Y23]3 k4ey5] enhances the overall impact of the piece, creating a captivating and memorable experience. The song's duration is [T1M213] seconds, during which the heavy beat is ever-present, contributing to the song's powerful and engaging nature.</t>
  </si>
  <si>
    <t>The [[K01E12Y23]3 k4ey5] in this music is a crucial element that creates a powerful and memorable sound. Its unique tonality and placement within the composition contribute to the overall impact of the piece. Whether it is a soaring melody or a driving rhythm, the [[K01E12Y23]3 k4ey5] adds depth and emotion to the music, leaving a lasting impression on the listener. Without this [ke0y1], the music would not be the same, and its impact would be greatly diminished.</t>
  </si>
  <si>
    <t>The distinctive character of this music is emphasized by its pitch range of [R1A2N3G4E5] [oc0ta1ve2s3], which adds to its emotional depth. Additionally, the use of the [[K01E12Y23]3 k4ey5] provides a powerful and memorable sound. The song has a runtime of [T1M213] seconds and a pronounced rhythm. Although [I1N2S3T4R5U6M7E8N9T0S1] are not a part of the instrumentation in this song, it features a [T1I2M3E4_5S6I7G8N9A0T1U2R3E4] meter and moves at a fast rate. Overall, the music is characterized as [E1M2O3T4I5O6N7] in nature, creating a captivating and engaging listening experience.</t>
  </si>
  <si>
    <t>['R3_1', 'TS1_o', 'I1_0', 'S4_0', 'B1_1']</t>
  </si>
  <si>
    <t>The [te0mp1o2] of this song is really intense, and it features an unconventional [ti0me1 s2ig3na4tu5re6]. You won't hear any [I1N2S3T4R5U6M7E8N9T0S1] in this song, as it does not follow the usual patterns of the [G1E2N3R4E5] sound. With a duration of [[N01U12M23_34B45A56R67S78]8 b9ar0s1], this song breaks boundaries and delivers a unique musical experience.</t>
  </si>
  <si>
    <t>The captivating and memorable experience of this music is the result of several [ke0y1] features. Firstly, its pitch range is within [R1A2N3G4E5] [oc0ta1ve2s3], allowing for a range of expression and emotion. Secondly, the choice of [[K01E12Y23]3 k4ey5] adds a unique character to the music, further enhancing its appeal. Finally, the moderate and consistent rhythm of the song provides a solid foundation for the listener to fully engage with the music. Together, these features create a truly captivating and memorable musical experience.</t>
  </si>
  <si>
    <t>['K1_1', 'B1_1', 'R3_1']</t>
  </si>
  <si>
    <t>This music's use of [[K01E12Y23]3 k4ey5] creates a rich and dynamic sonic palette, while the song's length is determined by [[N01U12M23_34B45A56R67S78]8 b9ar0s1]. Additionally, this song features a highly intense rhythm, further contributing to its powerful impact.</t>
  </si>
  <si>
    <t>['S2_1', 'TM1_1', 'TS1_1']</t>
  </si>
  <si>
    <t>The music echoes [A1R2T3I4S5T6]'s compositions and features a [[T01I12M23E34_45S56I67G78N89A90T01U12R23E34]4 t5im6e 7si8gn9at0ur1e2]. The song has a length of [T1M213] seconds, and its rhythmic structure contributes to the overall sound and feel of the piece. With [A1R2T3I4S5T6]'s signature style and the use of the [[T01I12M23E34_45S56I67G78N89A90T01U12R23E34]4 t5im6e 7si8gn9at0ur1e2], the music creates a unique listening experience that showcases the artist's musical talent and creative vision.</t>
  </si>
  <si>
    <t>The rhythm of this song is characterized by a moderate [te0mp1o2], as it neither moves too quickly nor too slowly. The music is played in a [T1I2M3E4_5S6I7G8N9A0T1U2R3E4] meter, which contributes to its overall sense of pacing and structure. Together, the [te0mp1o2] and meter create a cohesive musical experience that is both engaging and easy to follow for listeners.</t>
  </si>
  <si>
    <t>The [[K01E12Y23]3 k4ey5] in this music provides a powerful and memorable sound, while an unusual [ti0me1 s2ig3na4tu5re6] [T1I2M3E4_5S6I7G8N9A0T1U2R3E4] is featured in this song. The track lasts for [T1M213] seconds, allowing listeners to fully immerse themselves in the unique combination of elements that make this song stand out. The distinctive [ke0y1] and [ti0me1 s2ig3na4tu5re6] work together to create a truly unforgettable musical experience that showcases the creativity and artistry of the composer.</t>
  </si>
  <si>
    <t>['EM1_1', 'K1_1', 'TM1_1', 'I1_1']</t>
  </si>
  <si>
    <t>The music evokes [E1M2O3T4I5O6N7] through its captivating and memorable experience, which is partly due to the choice of [[K01E12Y23]3 k4ey5]. This song, with a running time of [T1M213] seconds, is further enriched by the use of [I1N2S3T4R5U6M7E8N9T0S1].</t>
  </si>
  <si>
    <t>['I4_1', 'K1_1', 'TM1_1', 'R3_0']</t>
  </si>
  <si>
    <t>The main instrument used to create the melody in this track is [I1N2S3T4R5U6M7E8N9T0]. It utilizes the [[K01E12Y23]3 k4ey5], resulting in a unique and resonant sound. The running time of the song is [T1M213] seconds, and the rhythm is gentle and easy, adding to the overall pleasant listening experience.</t>
  </si>
  <si>
    <t>This song has a duration of [T1M213] seconds and features a very tranquil and peaceful rhythm.</t>
  </si>
  <si>
    <t>The song has a slow rhythm and features a [T1I2M3E4_5S6I7G8N9A0T1U2R3E4] meter in its music.</t>
  </si>
  <si>
    <t>['P4_1', 'R3_2', 'TS1_1', 'I1_0', 'T1_1', 'S4_1', 'B1_1']</t>
  </si>
  <si>
    <t>With a pitch range spanning [R1A2N3G4E5] [oc0ta1ve2s3], this music offers a diverse and dynamic listening experience. The rhythm of the song, characterized by [T1I2M3E4_5S6I7G8N9A0T1U2R3E4], is neither too fast nor too slow. Notably absent in this composition are [I1N2S3T4R5U6M7E8N9T0S1]. It features a slow [te0mp1o2], representative of the typical [G1E2N3R4E5] sound. The song's length is determined by [[N01U12M23_34B45A56R67S78]8 b9ar0s1].</t>
  </si>
  <si>
    <t>The track has a duration of [T1M213] seconds and its pitch range is within [R1A2N3G4E5] [oc0ta1ve2s3].</t>
  </si>
  <si>
    <t>The music composed in the [[K01E12Y23]3 k4ey5] features a pitch range of [R1A2N3G4E5] [oc0ta1ve2s3], which adds a distinctive character to the music and emphasizes its emotional depth. The track has a duration of [T1M213] seconds and is played at a gentle pace with a rhythm that is also gentle and easy. [I1N2S3T4R5U6M7E8N9T0S1] are not used in the instrumentation, and the [ti0me1 s2ig3na4tu5re6] of the song is unique, with [T1I2M3E4_5S6I7G8N9A0T1U2R3E4]. Additionally, the song's sound is not heavily influenced by the conventions of [G1E2N3R4E5] genre.</t>
  </si>
  <si>
    <t>['P4_1', 'TM1_1', 'R3_1', 'TS1_1', 'S4_1']</t>
  </si>
  <si>
    <t>This song has a defined style influenced by its [G1E2N3R4E5] influences. It features an exceptionally energetic beat and has a meter of [T1I2M3E4_5S6I7G8N9A0T1U2R3E4]. The song's pitch range is within [R1A2N3G4E5] [oc0ta1ve2s3] and it has a playtime of [T1M213] seconds.</t>
  </si>
  <si>
    <t>The musical performance of this song is focused and impactful due to its compact pitch range of [R1A2N3G4E5] [oc0ta1ve2s3]. The use of [[K01E12Y23]3 k4ey5] creates a rich and dynamic sonic palette, complementing the moderate and easy-to-follow beat of the track, which runs for [T1M213] seconds. Despite the omission of [I1N2S3T4R5U6M7E8N9T0S1] in its arrangement, the music maintains a fast rate and follows a [ti0me1 s2ig3na4tu5re6 o7f 8[T91I02M13E24_35S46I57G68N79A80T91U02R13E24]3]. It deviates from the traditions of [G1E2N3R4E5] style, resulting in a unique and innovative sound.</t>
  </si>
  <si>
    <t>['K1_1', 'TM1_1', 'R3_1', 'TS1_o', 'I1_1', 'T1_2', 'B1_1']</t>
  </si>
  <si>
    <t>The [[K01E12Y23]3 k4ey5] in this music provides a powerful and memorable sound, creating a song that lasts [T1M213] seconds. The rhythm in this song is extremely invigorating, complemented by a non-standard [[T01I12M23E34_45S56I67G78N89A90T01U12R23E34]4 t5im6e 7si8gn9at0ur1e2]. The music is brought to life through the use of [I1N2S3T4R5U6M7E8N9T0S1], as the song moves moderately across [[N01U12M23_34B45A56R67S78]8 b9ar0s1].</t>
  </si>
  <si>
    <t>['K1_1', 'TM1_1', 'R3_2', 'I1_0', 'T1_2']</t>
  </si>
  <si>
    <t>The [[K01E12Y23]3 k4ey5] in this music provides a powerful and memorable sound that complements the song's moderate beat. The song's playtime is [T1M213] seconds, and it is played at a moderate rate. However, the arrangement of this song omits the use of [I1N2S3T4R5U6M7E8N9T0S1]. Despite this, the song remains impactful and memorable, thanks to the [ke0y1] and the beat.</t>
  </si>
  <si>
    <t>The [ti0me1 s2ig3na4tu5re6] of this song is not typical, but the addition of the instruments enhances the musical composition.</t>
  </si>
  <si>
    <t>['K1_1', 'S4_1', 'R3_2', 'TS1_1']</t>
  </si>
  <si>
    <t>This music is composed in the [[K01E12Y23]3 k4ey5] and is a prime example of the [G1E2N3R4E5] genre. The [te0mp1o2] of this song is just right, and [T1I2M3E4_5S6I7G8N9A0T1U2R3E4] is the meter of the music.</t>
  </si>
  <si>
    <t>['P4_1', 'TM1_1', 'R3_1', 'I1_0', 'S2_1', 'B1_1']</t>
  </si>
  <si>
    <t>This music's pitch range of [R1A2N3G4E5] [oc0ta1ve2s3] offers a unique and memorable listening experience, with a running time of [T1M213] seconds. The rhythm in this song is very pronounced, while being devoid of [I1N2S3T4R5U6M7E8N9T0S1]. It echoes [A1R2T3I4S5T6]'s compositions and consists of [[N01U12M23_34B45A56R67S78]8 b9ar0s1].</t>
  </si>
  <si>
    <t>In this musical piece, the use of a specific pitch range of [R1A2N3G4E5] [oc0ta1ve2s3] creates a cohesive and unified sound that runs throughout the composition. The song's rich and dynamic sonic palette is further enhanced by its use of [[K01E12Y23]3 k4ey5]. Lastly, the piece's duration is [T1M213] seconds, making it a complete and well-crafted composition. Overall, the combination of these musical elements results in a captivating and satisfying listening experience.</t>
  </si>
  <si>
    <t>['P4_1', 'K1_1', 'TM1_1', 'R3_2', 'TS1_1', 'I1_1', 'S4_1']</t>
  </si>
  <si>
    <t>The music in question is a track that lasts for [T1M213] seconds and is steeped in the traditions of the [G1E2N3R4E5] style. Its pitch range falls within [R1A2N3G4E5] [oc0ta1ve2s3] and is given its sound through the use of [I1N2S3T4R5U6M7E8N9T0S1]. The song's [ke0y1], which is [K1E2Y3], adds a unique flavor to the music, while the beat is neither too fast nor too slow. The music is crafted using a [[T01I12M23E34_45S56I67G78N89A90T01U12R23E34]4 t5im6e 7si8gn9at0ur1e2], which helps to give it its distinctive sound. Overall, this track is a testament to the power of [G1E2N3R4E5] music and showcases the various elements that make it so appealing to fans of the style.</t>
  </si>
  <si>
    <t>The music is imbued with [E1M2O3T4I5O6N7], and the [[K01E12Y23]3 k4ey5] in this music provides a powerful and memorable sound. The song progresses through [[N01U12M23_34B45A56R67S78]8 b9ar0s1], with [T1I2M3E4_5S6I7G8N9A0T1U2R3E4] as the meter of the music.</t>
  </si>
  <si>
    <t>The pitch range of [R1A2N3G4E5] [oc0ta1ve2s3] adds a distinctive character to the music, emphasizing its emotional depth, while the [[K01E12Y23]3 k4ey5] gives this music a special emotional quality. The duration of the song is [T1M213] seconds, accompanied by a very relaxing [te0mp1o2]. You won't find any [I1N2S3T4R5U6M7E8N9T0S1] in this song, as the music is in [T1I2M3E4_5S6I7G8N9A0T1U2R3E4] and is sluggish, making it a quintessential example of the [G1E2N3R4E5] genre.</t>
  </si>
  <si>
    <t>The addition of the [[K01E12Y23]3 k4ey5] lends a unique flavor to the music in this song, which also boasts a [[T01I12M23E34_45S56I67G78N89A90T01U12R23E34]4 t5im6e 7si8gn9at0ur1e2] that is not commonly found. Together, these elements create a distinctive and memorable musical experience for the listener. The use of an uncommon [ti0me1 s2ig3na4tu5re6] can make a piece of music more challenging to play or dance to, but it also allows for greater creativity and can make the composition more interesting. Likewise, the use of a less common [ke0y1] can bring a fresh perspective to a song, and can help to distinguish it from other works within the same genre.</t>
  </si>
  <si>
    <t>This song's music has a limited pitch range of [R1A2N3G4E5] [oc0ta1ve2s3], which allows for a greater emphasis on the nuances of tone and phrasing. Additionally, the use of [[K01E12Y23]3 k4ey5] conveys a unique and resonant sound. The song lasts for [T1M213] seconds, features a calm and moderate rhythm, and does not include any [I1N2S3T4R5U6M7E8N9T0S1]. The [ti0me1 s2ig3na4tu5re6] chosen for this song is uncommon, [T1I2M3E4_5S6I7G8N9A0T1U2R3E4], but the pace is fast, conveying a sense of [E1M2O3T4I5O6N7]. In total, there are [[N01U12M23_34B45A56R67S78]8 b9ar0s1] in the song, which further showcase the music's depth and complexity.</t>
  </si>
  <si>
    <t>['P4_1', 'K1_1', 'R3_1', 'TS1_o', 'I1_1']</t>
  </si>
  <si>
    <t>The music in question offers a unique and memorable listening experience with its pitch range of [R1A2N3G4E5] [oc0ta1ve2s3]. The use of [[K01E12Y23]3 k4ey5] creates a rich and dynamic sonic palette that adds to the overall appeal. Additionally, the song's exceptionally energetic beat provides a lively and engaging rhythm. The choice of a non-standard [[T01I12M23E34_45S56I67G78N89A90T01U12R23E34]4 t5im6e 7si8gn9at0ur1e2] further adds to the music's complexity and interest. [I1N2S3T4R5U6M7E8N9T0S1] play an important role in creating the unique sound of the music and contribute significantly to its overall effect.</t>
  </si>
  <si>
    <t>The compact pitch range of [R1A2N3G4E5] [oc0ta1ve2s3] results in a focused and impactful musical performance, while the [[K01E12Y23]3 k4ey5] provides a powerful and memorable sound. With a duration of [T1M213] seconds, this track showcases a rhythm that strikes a perfect balance between not being too fast nor too slow. Devoid of [I1N2S3T4R5U6M7E8N9T0S1], this song stands out for its unique composition. Its uncommon [[T01I12M23E34_45S56I67G78N89A90T01U12R23E34]4 t5im6e 7si8gn9at0ur1e2] adds to its distinctive character, as the music moves swiftly. Undoubtedly, this song is unmistakably [G1E2N3R4E5] in style.</t>
  </si>
  <si>
    <t>['K1_1', 'TM1_1', 'TS1_1', 'T1_2', 'EM1_1', 'B1_1']</t>
  </si>
  <si>
    <t>The use of [[K01E12Y23]3 k4ey5] in this music creates a rich and dynamic sonic palette, complemented by its moderate [te0mp1o2] and [T1I2M3E4_5S6I7G8N9A0T1U2R3E4] meter spanning across [[N01U12M23_34B45A56R67S78]8 b9ar0s1]. Lasting [T1M213] seconds, this music is not only technically impressive but also emotionally evocative, as it expresses [E1M2O3T4I5O6N7] throughout the entire track.</t>
  </si>
  <si>
    <t>This music offers a unique and memorable listening experience with its pitch range of [R1A2N3G4E5] [oc0ta1ve2s3]. The use of [[K01E12Y23]3 k4ey5] adds a special emotional quality to the composition. The song is [T1M213] seconds long and features a really intense [te0mp1o2]. Unlike other songs, it doesn't include [I1N2S3T4R5U6M7E8N9T0S1], creating a distinct atmosphere. Furthermore, its [ti0me1 s2ig3na4tu5re6], [T1I2M3E4_5S6I7G8N9A0T1U2R3E4], is out of the ordinary. Despite the unconventional elements, the song is performed at a moderate speed, allowing the music to be imbued with [E1M2O3T4I5O6N7].</t>
  </si>
  <si>
    <t>The music's limited pitch range of [R1A2N3G4E5] [oc0ta1ve2s3] allows for a greater emphasis on the nuances of tone and phrasing, composed in the [[K01E12Y23]3 k4ey5], with a duration of [T1M213] seconds. It has a moderate and enjoyable [te0mp1o2], devoid of [I1N2S3T4R5U6M7E8N9T0S1], and features an atypical [[T01I12M23E34_45S56I67G78N89A90T01U12R23E34]4 t5im6e 7si8gn9at0ur1e2]. This music, characterized by its moderate [te0mp1o2], does not fit into the conventions of [G1E2N3R4E5] style.</t>
  </si>
  <si>
    <t>The use of a specific pitch range of [R1A2N3G4E5] [oc0ta1ve2s3] in conjunction with the [[K01E12Y23]3 k4ey5] creates a cohesive and unified sound throughout the musical piece, conveying a unique and resonant sound. Additionally, the track is [T1M213] seconds in length, providing ample time for the listener to fully immerse themselves in the music.</t>
  </si>
  <si>
    <t>['K1_1', 'TM1_1', 'R3_1', 'I1_0', 'EM1_1', 'B1_1']</t>
  </si>
  <si>
    <t>The [ke0y1] gives this music a special emotional quality, while the song has a duration of [T1M213] seconds and a very fast and lively rhythm. Its arrangement deliberately omits the use of [I1N2S3T4R5U6M7E8N9T0S1], contributing to its unique character. Defined by [E1M2O3T4I5O6N7], the music encompasses [[N01U12M23_34B45A56R67S78]8 b9ar0s1] in total.</t>
  </si>
  <si>
    <t>This song has a moderate beat and its structure follows [[N01U12M23_34B45A56R67S78]8 b9ar0s1].</t>
  </si>
  <si>
    <t>['T1_2', 'I1_0']</t>
  </si>
  <si>
    <t>This song is played at a medium [te0mp1o2] and doesn't include any [I1N2S3T4R5U6M7E8N9T0S1].</t>
  </si>
  <si>
    <t>The music in this song is characterized by a compact pitch range spanning [R1A2N3G4E5] [oc0ta1ve2s3], which contributes to a focused and impactful performance. Additionally, the use of the [[K01E12Y23]3 k4ey5] provides a powerful and memorable sound that complements the tranquil and peaceful rhythm of the song. Despite not incorporating [I1N2S3T4R5U6M7E8N9T0S1], the chosen [[T01I12M23E34_45S56I67G78N89A90T01U12R23E34]4 t5im6e 7si8gn9at0ur1e2], which is not common, supports the moderate movement of the song. Overall, the music in this song conveys [E1M2O3T4I5O6N7] emotions, creating a captivating listening experience that lasts [T1M213] seconds.</t>
  </si>
  <si>
    <t>The compact pitch range of [R1A2N3G4E5] [oc0ta1ve2s3] results in a focused and impactful musical performance, while the choice of [[K01E12Y23]3 k4ey5] adds to the captivating and memorable experience. With a duration of [T1M213] seconds, this song showcases a heavy beat and brings the music to life through the use of [I1N2S3T4R5U6M7E8N9T0S1]. Not conforming to the usual [[T01I12M23E34_45S56I67G78N89A90T01U12R23E34]4 t5im6e 7si8gn9at0ur1e2], this fast-[te0mp1o2] composition expresses [E1M2O3T4I5O6N7].</t>
  </si>
  <si>
    <t>The musical piece showcases a pitch range within [R1A2N3G4E5] [oc0ta1ve2s3] and conveys a unique and resonant sound through its use of [K1E2Y3]. Lasting [T1M213] seconds, this song features a tranquil and peaceful rhythm, composed without the use of [I1N2S3T4R5U6M7E8N9T0S1]. It is based on a [[T01I12M23E34_45S56I67G78N89A90T01U12R23E34]4 t5im6e 7si8gn9at0ur1e2] and played at a rapid pace, characterized by [E1M2O3T4I5O6N7].</t>
  </si>
  <si>
    <t>The musical piece embodies the essence of classic [G1E2N3R4E5] music with its powerful and driving beat, fast [te0mp1o2], and pitch range within [R1A2N3G4E5] [oc0ta1ve2s3]. The use of [[K01E12Y23]3 k4ey5] adds a unique flavor to the composition, which has a duration of [T1M213] seconds and does not involve the use of [I1N2S3T4R5U6M7E8N9T0S1]. Additionally, the song's [ti0me1 s2ig3na4tu5re6] is not commonly used [T1I2M3E4_5S6I7G8N9A0T1U2R3E4]. Overall, this song is a unique and captivating example of [G1E2N3R4E5] music that showcases its characteristics in a bold and impressive way.</t>
  </si>
  <si>
    <t>The [[K01E12Y23]3 k4ey5] in this music provides a powerful and memorable sound that, combined with the truly electrifying rhythm, creates an unforgettable listening experience. The music follows a [T1I2M3E4_5S6I7G8N9A0T1U2R3E4] meter, which adds to the overall impact of the song and highlights the musicianship of the performers. From the vibrant melody to the expertly crafted beat, every element of this music comes together to create an incredible composition that is sure to leave a lasting impression on any listener.</t>
  </si>
  <si>
    <t>The pitch range of [R1A2N3G4E5] [oc0ta1ve2s3] adds a distinctive character to the music, emphasizing its emotional depth. Furthermore, this music's use of [[K01E12Y23]3 k4ey5] creates a rich and dynamic sonic palette. The length of this song is [T1M213] seconds, and its beat is notably heavy. Notably, the composition of this song does not involve the use of [I1N2S3T4R5U6M7E8N9T0S1]. In addition, the [ti0me1 s2ig3na4tu5re6] of this song is not regular, as indicated by [T1I2M3E4_5S6I7G8N9A0T1U2R3E4]. The [te0mp1o2] of this song is moderate, and through its music, it expresses [E1M2O3T4I5O6N7]. Overall, the song consists of [[N01U12M23_34B45A56R67S78]8 b9ar0s1], combining all these elements into a unique musical experience.</t>
  </si>
  <si>
    <t>The music's limited pitch range of [R1A2N3G4E5] [oc0ta1ve2s3] allows for a greater emphasis on the nuances of tone and phrasing, while the [[K01E12Y23]3 k4ey5] provides a powerful and memorable sound. With a running time of [T1M213] seconds, the harmonious rhythm and vital use of [I1N2S3T4R5U6M7E8N9T0S1] contribute to the music's overall impact. Furthermore, the song's deviation from the norm in its [[T01I12M23E34_45S56I67G78N89A90T01U12R23E34]4 t5im6e 7si8gn9at0ur1e2], leisurely pace, and classic representation of [G1E2N3R4E5] music further solidify its unique appeal.</t>
  </si>
  <si>
    <t>['TM1_1', 'B1_1', 'R3_0']</t>
  </si>
  <si>
    <t>This song has a playtime of [T1M213] seconds and is divided into [[N01U12M23_34B45A56R67S78]8 b9ar0s1]. It features a very mellow rhythm that creates a soothing and relaxed atmosphere. Whether you want to unwind after a long day or simply enjoy some peaceful moments, this song's gentle melody and smooth [te0mp1o2] are sure to help you find your inner calm. So sit back, relax, and let the music take you on a journey to a place of serenity and tranquility.</t>
  </si>
  <si>
    <t>['P4_1', 'S4_1', 'TM1_1', 'I1_0']</t>
  </si>
  <si>
    <t>The music, a quintessential example of the [G1E2N3R4E5] genre, delivers a focused and impactful performance with its compact pitch range spanning [R1A2N3G4E5] [oc0ta1ve2s3]. Clocking in at [T1M213] seconds, this song deliberately excludes the incorporation of [I1N2S3T4R5U6M7E8N9T0S1].</t>
  </si>
  <si>
    <t>The music in this song is characterized by a compact pitch range spanning [R1A2N3G4E5] [oc0ta1ve2s3], resulting in a focused and impactful performance. It also features the rich and dynamic sonic palette created by the use of the [[K01E12Y23]3 k4ey5]. Despite the song's relatively short runtime of [T1M213] seconds, its calming and tranquil rhythm is incredibly effective. The [I1N2S3T4R5U6M7E8N9T0S1] used in the music play a crucial role in producing the song's emotive nature, which is [E1M2O3T4I5O6N7]. The song's [ti0me1 s2ig3na4tu5re6] is atypical, with a [T1I2M3E4_5S6I7G8N9A0T1U2R3E4] signature, but it is played at a moderate rate across [[N01U12M23_34B45A56R67S78]8 b9ar0s1]. Overall, this song is a masterful piece of music that delivers a memorable and moving experience for anyone who listens to it.</t>
  </si>
  <si>
    <t>['P4_1', 'K1_1', 'TM1_1', 'R3_2', 'I1_0', 'T1_0', 'EM1_1', 'B1_1']</t>
  </si>
  <si>
    <t>The compact pitch range of [R1A2N3G4E5] [oc0ta1ve2s3] results in a focused and impactful musical performance, while the [[K01E12Y23]3 k4ey5] in this music provides a powerful and memorable sound. With a runtime of [T1M213] seconds, the song maintains a [te0mp1o2] that is neither too fast nor too slow. [I1N2S3T4R5U6M7E8N9T0S1] are not included in the instrumentation, contributing to the speediness of the music. It carries an [E1M2O3T4I5O6N7] nature, and approximately [[N01U12M23_34B45A56R67S78]8 b9ar0s1] can be found throughout the composition.</t>
  </si>
  <si>
    <t>The choice of [[K01E12Y23]3 k4ey5] in this music creates a captivating and memorable experience that is further enhanced by the strong infusion of [E1M2O3T4I5O6N7]. Interestingly, this song achieves this emotional depth and captivation without the use of [I1N2S3T4R5U6M7E8N9T0S1], making it a unique and impressive piece of music.</t>
  </si>
  <si>
    <t>['P4_1', 'K1_1', 'TM1_1', 'R3_1', 'I1_0', 'TS1_1', 'T1_0', 'S4_0', 'B1_1']</t>
  </si>
  <si>
    <t>The music composed in the [[K01E12Y23]3 k4ey5] utilizes a pitch range of [R1A2N3G4E5] [oc0ta1ve2s3], adding a distinctive character and emphasizing its emotional depth. Despite having a playtime of only [T1M213] seconds, the song's intense [te0mp1o2] and fast-paced beat are immediately noticeable. Interestingly, [I1N2S3T4R5U6M7E8N9T0S1] are not featured in this atypical representation of the classic [G1E2N3R4E5] sound, which is composed in [T1I2M3E4_5S6I7G8N9A0T1U2R3E4] meter and made up of [[N01U12M23_34B45A56R67S78]8 b9ar0s1]. Overall, this music breaks the mold and showcases a unique and non-traditional approach to the genre.</t>
  </si>
  <si>
    <t>['P4_1', 'K1_1', 'TS1_o', 'I1_1', 'T1_2', 'B1_1']</t>
  </si>
  <si>
    <t>The musical piece showcases a pitch range within [R1A2N3G4E5] [oc0ta1ve2s3] and is composed in the [[K01E12Y23]3 k4ey5]. The [ti0me1 s2ig3na4tu5re6] employed in this song is not typical, while [I1N2S3T4R5U6M7E8N9T0S1] are utilized in the musical performance. With a moderate rhythm, the music covers [[N01U12M23_34B45A56R67S78]8 b9ar0s1].</t>
  </si>
  <si>
    <t>This song has a pitch range of [R1A2N3G4E5] [oc0ta1ve2s3] and is in the [ke0y1] of [K1E2Y3], which gives it a special emotional quality. It plays for [T1M213] seconds with a slow [te0mp1o2] and follows a [T1I2M3E4_5S6I7G8N9A0T1U2R3E4] meter. The rhythm in this song is very comforting and it is performed without incorporating any [I1N2S3T4R5U6M7E8N9T0S1]. The music is [E1M2O3T4I5O6N7] in nature.</t>
  </si>
  <si>
    <t>The compact pitch range of [R1A2N3G4E5] [oc0ta1ve2s3] is a [ke0y1] factor in creating a focused and impactful musical performance. This, combined with the music's choice of [K1E2Y3], results in a captivating and memorable experience for the listener. With a duration of [T1M213] seconds and an intense [te0mp1o2], the song demands attention from the very beginning. To fully realize its potential, [I1N2S3T4R5U6M7E8N9T0S1] should be included in the music. Additionally, the use of a non-standard [ti0me1 s2ig3na4tu5re6], [T1I2M3E4_5S6I7G8N9A0T1U2R3E4], adds an element of intrigue and complexity to the piece. Despite being played slowly, the music is characterized by [E1M2O3T4I5O6N7], creating a powerful and emotional experience for all who hear it.</t>
  </si>
  <si>
    <t>['P4_1', 'TM1_1', 'TS1_1', 'I1_1', 'I4_1', 'T1_0', 'B1_1']</t>
  </si>
  <si>
    <t>The music in this song is characterized by a distinctive pitch range of [R1A2N3G4E5] [oc0ta1ve2s3], which emphasizes its emotional depth. Additionally, the song has a duration of [T1M213] seconds and is in [T1I2M3E4_5S6I7G8N9A0T1U2R3E4]. The musical performance utilizes [I1N2S3T4R5U6M7E8N9T0S1], with [I1N2S3T4R5U6M7E8N9T0] taking center stage in the melody track. The brisk pace at which the music is played can be heard throughout [[N01U12M23_34B45A56R67S78]8 b9ar0s1] of the song.</t>
  </si>
  <si>
    <t>The song has a running time of [T1M213] seconds and does not possess the classic features that define the [G1E2N3R4E5] sound.</t>
  </si>
  <si>
    <t>['T1_0', 'B1_1', 'I1_1']</t>
  </si>
  <si>
    <t>The high-speed music spans [[N01U12M23_34B45A56R67S78]8 b9ar0s1] and includes [I1N2S3T4R5U6M7E8N9T0S1] in its composition.</t>
  </si>
  <si>
    <t>The choice of [ke0y1] in this music creates a captivating and memorable experience.</t>
  </si>
  <si>
    <t>['P4_1', 'TM1_1', 'R3_2']</t>
  </si>
  <si>
    <t>The music in this track has a limited pitch range of [R1A2N3G4E5] [oc0ta1ve2s3], which enables a greater emphasis on the nuances of tone and phrasing. Additionally, the track is [T1M213] seconds in length and features a consistent and moderate beat throughout the song.</t>
  </si>
  <si>
    <t>The [R1A2N3G4E5] [oc0ta1ve2s3] pitch range of this [G1E2N3R4E5] song adds a distinctive character, emphasizing its emotional depth. The powerful and memorable sound of the [[K01E12Y23]3 k4ey5] further enhances its impact. The song plays for [T1M213] seconds and moves at a rapid rate, driven by a moderate and consistent rhythm that's metered by [T1I2M3E4_5S6I7G8N9A0T1U2R3E4]. Interestingly, this song's arrangement has omitted the use of [I1N2S3T4R5U6M7E8N9T0S1], showcasing the ingenuity of its composer. Overall, this song is a classic example of the [G1E2N3R4E5] style and stands out as a testament to the creativity and talent of its creators.</t>
  </si>
  <si>
    <t>['K1_1', 'TM1_1', 'R3_1', 'TS1_1', 'S4_0']</t>
  </si>
  <si>
    <t>The [ke0y1] of the music gives it a special emotional quality that is enhanced by the incredibly powerful rhythm. The song plays for [T1M213] seconds and follows a [[T01I12M23E34_45S56I67G78N89A90T01U12R23E34]4 t5im6e 7si8gn9at0ur1e2]. Despite these elements, the song is not easily recognizable as belonging to a specific [G1E2N3R4E5] style.</t>
  </si>
  <si>
    <t>['K1_1', 'R3_2', 'TS1_o', 'I1_1', 'I4_0', 'T1_2']</t>
  </si>
  <si>
    <t>The music creates a distinct atmosphere through its use of the [[K01E12Y23]3 k4ey5]. Although the [te0mp1o2] is not too fast or too slow, the song's [ti0me1 s2ig3na4tu5re6] is out of the ordinary, marked by [T1I2M3E4_5S6I7G8N9A0T1U2R3E4]. The music is brought to life through the use of [I1N2S3T4R5U6M7E8N9T0S1], but interestingly, the melody track doesn't feature [I1N2S3T4R5U6M7E8N9T0]. Overall, the music is played at a medium [te0mp1o2], combining unique elements to create a captivating auditory experience.</t>
  </si>
  <si>
    <t>Throughout the song, there are [[N01U12M23_34B45A56R67S78]8 b9ar0s1] with a very mellow rhythm.</t>
  </si>
  <si>
    <t>The musical piece radiates a [E1M2O3T4I5O6N7] as it showcases a pitch range within [R1A2N3G4E5] [oc0ta1ve2s3], with [[K01E12Y23]3 k4ey5] adding a unique flavor to the composition. The use of [I1N2S3T4R5U6M7E8N9T0S1] is vital to the gentle and calming beat of the song, which is played at a leisurely pace. The music is based on a [[T01I12M23E34_45S56I67G78N89A90T01U12R23E34]4 t5im6e 7si8gn9at0ur1e2], and its length is [T1M213] seconds, making for a captivating listening experience.</t>
  </si>
  <si>
    <t>['P4_1', 'TM1_1', 'R3_0', 'I1_0', 'T1_2', 'B1_1']</t>
  </si>
  <si>
    <t>The song is performed at a moderate pace with a lulling beat, and you won't hear any [I1N2S3T4R5U6M7E8N9T0S1] in this song. Its pitch range is within [R1A2N3G4E5] [oc0ta1ve2s3], and the song lasts [T1M213] seconds, consisting of [[N01U12M23_34B45A56R67S78]8 b9ar0s1] in total.</t>
  </si>
  <si>
    <t>The music's limited pitch range of [R1A2N3G4E5] [oc0ta1ve2s3] allows for a greater emphasis on the nuances of tone and phrasing, while its choice of [[K01E12Y23]3 k4ey5] results in a captivating and memorable experience. This [T1M213]-second-long song features a very smooth and relaxing beat, complemented by the sound of [I1N2S3T4R5U6M7E8N9T0S1] that give it its unique character. With a [ti0me1 s2ig3na4tu5re6 o7f 8[T91I02M13E24_35S46I57G68N79A80T91U02R13E24]3] and a balanced beat, the music evokes a [E1M2O3T4I5O6N7] feeling throughout.</t>
  </si>
  <si>
    <t>['T1_1', 'S4_0', 'TS1_o']</t>
  </si>
  <si>
    <t>This song is a departure from the typical sound of the [G1E2N3R4E5] style as it is slow-paced and features an unconventional [[T01I12M23E34_45S56I67G78N89A90T01U12R23E34]4 t5im6e 7si8gn9at0ur1e2]. Despite not conforming to the usual sound of the genre, this song presents a unique and interesting musical experience with its unconventional [ti0me1 s2ig3na4tu5re6] and slower [te0mp1o2].</t>
  </si>
  <si>
    <t>This song has a pitch range that falls within [R1A2N3G4E5] [oc0ta1ve2s3] and consists of [[N01U12M23_34B45A56R67S78]8 b9ar0s1]. Additionally, the song has intentionally chosen not to incorporate [I1N2S3T4R5U6M7E8N9T0S1].</t>
  </si>
  <si>
    <t>This music has a moderate speed and features the [[K01E12Y23]3 k4ey5] which provides a powerful and memorable sound. Additionally, the [I1N2S3T4R5U6M7E8N9T0S1] used in this musical composition contribute to its overall effect.</t>
  </si>
  <si>
    <t>This music's pitch range is within [R1A2N3G4E5] [oc0ta1ve2s3], and its use of [[K01E12Y23]3 k4ey5] creates a distinct atmosphere. The duration of the track is [T1M213] seconds, and it has a very mellow rhythm. The musical performance employs [I1N2S3T4R5U6M7E8N9T0S1], and the chosen [ti0me1 s2ig3na4tu5re6] for this song is not ordinary, with [T1I2M3E4_5S6I7G8N9A0T1U2R3E4]. Despite the fast [te0mp1o2], the song's style is firmly rooted in the traditions of [G1E2N3R4E5] music.</t>
  </si>
  <si>
    <t>With a pitch range spanning [R1A2N3G4E5] [oc0ta1ve2s3], this music offers a diverse and dynamic listening experience that is further enhanced by its choice of [[K01E12Y23]3 k4ey5], resulting in a captivating and memorable experience. The song's length is [T1M213] seconds, and the rhythm is really lively, with [I1N2S3T4R5U6M7E8N9T0S1] adding to the musical composition. The meter of the music is [T1I2M3E4_5S6I7G8N9A0T1U2R3E4], and the brisk [te0mp1o2] gives it an energetic feel. This music is not rooted in the traditions of the classic [G1E2N3R4E5] style, making it a unique and refreshing addition to the con[te0mp1o2]rary music scene.</t>
  </si>
  <si>
    <t>['K1_1', 'T1_2', 'S4_1', 'TS1_1']</t>
  </si>
  <si>
    <t>The music in this song conveys a unique and resonant sound with its use of the [[K01E12Y23]3 k4ey5]. It follows a [T1I2M3E4_5S6I7G8N9A0T1U2R3E4] meter and moves at a moderate pace. The sound of the song is steeped in the conventions of [G1E2N3R4E5] style, which contributes to its overall distinctive character.</t>
  </si>
  <si>
    <t>['R3_1', 'TS1_1', 'I1_0', 'T1_1', 'S4_0']</t>
  </si>
  <si>
    <t>The rhythm in this song is incredibly powerful, with a slow-paced beat that is in [T1I2M3E4_5S6I7G8N9A0T1U2R3E4]. Interestingly, this song has deliberately excluded [I1N2S3T4R5U6M7E8N9T0S1], resulting in a unique sound that is not evocative of the classic [G1E2N3R4E5] sound. Despite the absence of these instruments, the music still manages to convey a strong sense of energy and intensity, making it a fascinating piece to listen to.</t>
  </si>
  <si>
    <t>The music in [G1E2N3R4E5] style is steeped in tradition and incorporates [I1N2S3T4R5U6M7E8N9T0S1] to enhance the overall composition.</t>
  </si>
  <si>
    <t>The pitch range of [R1A2N3G4E5] [oc0ta1ve2s3] adds a distinctive character to the music, emphasizing its emotional depth, while the song's structure follows [[N01U12M23_34B45A56R67S78]8 b9ar0s1].</t>
  </si>
  <si>
    <t>The use of the [[K01E12Y23]3 k4ey5] in this music creates a unique and resonant sound that is both focused and impactful due to its compact pitch range of [R1A2N3G4E5] [oc0ta1ve2s3]. Despite its fast [te0mp1o2], the song's [ti0me1 s2ig3na4tu5re6], [T1I2M3E4_5S6I7G8N9A0T1U2R3E4], is also distinct and adds to the overall uniqueness of the musical performance. Together, these elements come together to create a memorable and compelling piece of music that stands out for its distinctive style and composition.</t>
  </si>
  <si>
    <t>['P4_1', 'K1_1', 'TS1_o', 'I1_1', 'T1_0', 'EM1_1', 'B1_1']</t>
  </si>
  <si>
    <t>The musical piece I am describing showcases a pitch range within [R1A2N3G4E5] [oc0ta1ve2s3], with the [[K01E12Y23]3 k4ey5] providing a powerful and memorable sound. The song's [ti0me1 s2ig3na4tu5re6], [T1I2M3E4_5S6I7G8N9A0T1U2R3E4], is unique, and the use of [I1N2S3T4R5U6M7E8N9T0S1] is vital to the music's overall impact. This music is speedy and expresses [E1M2O3T4I5O6N7], with roughly [[N01U12M23_34B45A56R67S78]8 b9ar0s1] in the song. Overall, this piece of music is an exciting and emotionally charged experience that showcases a unique blend of musical elements and instrumentation.</t>
  </si>
  <si>
    <t>The pitch range of [R1A2N3G4E5] [oc0ta1ve2s3] in this music provides a distinctive and unforgettable auditory encounter.</t>
  </si>
  <si>
    <t>['P4_1', 'S4_1', 'R3_0', 'I1_0']</t>
  </si>
  <si>
    <t>The [G1E2N3R4E5]-influenced song features a limited pitch range of [R1A2N3G4E5] [oc0ta1ve2s3], which allows for a greater emphasis on the nuances of tone and phrasing. The [te0mp1o2] is soft and smooth, and notable for the absence of [I1N2S3T4R5U6M7E8N9T0S1]. Overall, this combination creates a unique sonic atmosphere that sets the song apart from others in its genre.</t>
  </si>
  <si>
    <t>['K1_1', 'R1_0', 'TM1_1', 'R3_2', 'I1_0', 'T1_0']</t>
  </si>
  <si>
    <t>The song, which is [T1M213] seconds in length, has a smooth and steady rhythm that moves swiftly. Its [te0mp1o2], however, is too subdued for dancing. Devoid of instruments, this music possesses a special emotional quality, thanks to the [[K01E12Y23]3 k4ey5] it is played in.</t>
  </si>
  <si>
    <t>The use of a specific pitch range of [R1A2N3G4E5] [oc0ta1ve2s3] creates a cohesive and unified sound throughout the musical piece, while the music's use of [[K01E12Y23]3 k4ey5] creates a rich and dynamic sonic palette. With a runtime of [T1M213] seconds, the rhythm in this song is incredibly powerful, enhanced by the utilization of [I1N2S3T4R5U6M7E8N9T0S1] in the musical performance. Its unique [[T01I12M23E34_45S56I67G78N89A90T01U12R23E34]4 t5im6e 7si8gn9at0ur1e2] contributes to the song's distinctive character as it moves at a gentle pace, evoking [E1M2O3T4I5O6N7] emotions. Overall, there are roughly [[N01U12M23_34B45A56R67S78]8 b9ar0s1] in this captivating piece of music.</t>
  </si>
  <si>
    <t>['TM1_1', 'R3_2', 'TS1_1', 'I1_1', 'R1_0', 'S4_0']</t>
  </si>
  <si>
    <t>This song has a duration of [T1M213] seconds and features a moderate beat in [T1I2M3E4_5S6I7G8N9A0T1U2R3E4] meter. [I1N2S3T4R5U6M7E8N9T0S1] are utilized in the musical performance. However, the [te0mp1o2] of this music is not conducive to moving your body, and it does not fall squarely within the conventions of the [G1E2N3R4E5] sound.</t>
  </si>
  <si>
    <t>['P4_1', 'K1_1', 'TM1_1', 'R3_0', 'I1_1', 'TS1_1', 'T1_2', 'EM1_1', 'B1_1']</t>
  </si>
  <si>
    <t>The music's limited pitch range of [R1A2N3G4E5] [oc0ta1ve2s3] allows for a greater emphasis on the nuances of tone and phrasing, while its use of [[K01E12Y23]3 k4ey5] creates a rich and dynamic sonic palette. The song has a playtime of [T1M213] seconds and features a [te0mp1o2] that is very soothing and peaceful. To fully capture the essence of the music, [I1N2S3T4R5U6M7E8N9T0S1] should be included. The [[T01I12M23E34_45S56I67G78N89A90T01U12R23E34]4 t5im6e 7si8gn9at0ur1e2] is used in the music, and the song's beat is balanced across its [[N01U12M23_34B45A56R67S78]8 b9ar0s1]. Through its composition, the music expresses [E1M2O3T4I5O6N7] and invites the listener on a journey of sound and feeling.</t>
  </si>
  <si>
    <t>The combination of elements in this music results in a unique and memorable performance. With a pitch range of [R1A2N3G4E5] [oc0ta1ve2s3], the music has a focused and impactful sound. Additionally, the use of the [[K01E12Y23]3 k4ey5] adds to the powerful and distinctive tone. The rhythm of the song is gentle, adding a sense of tranquility to the overall performance. Furthermore, the use of an uncommon [ti0me1 s2ig3na4tu5re6], [T1I2M3E4_5S6I7G8N9A0T1U2R3E4], gives the music a sense of originality and sets it apart from more conventional pieces. All of these elements combine to create a truly one-of-a-kind musical experience.</t>
  </si>
  <si>
    <t>['P4_1', 'K1_1', 'TM1_1', 'R3_1', 'I1_0', 'TS1_1', 'T1_1', 'S4_1', 'B1_1']</t>
  </si>
  <si>
    <t>This [G1E2N3R4E5]-style musical piece is composed of approximately [[N01U12M23_34B45A56R67S78]8 b9ar0s1] and has a length of [T1M213] seconds. The use of a specific pitch range of [R1A2N3G4E5] [oc0ta1ve2s3] creates a cohesive and unified sound throughout the composition, while the [[K01E12Y23]3 k4ey5] adds to its rich and dynamic sonic palette. The gentle beat in the song, based on a [[T01I12M23E34_45S56I67G78N89A90T01U12R23E34]4 t5im6e 7si8gn9at0ur1e2], contrasts with the heavy beat of its underlying rhythm. Interestingly, the composition does not involve the use of [I1N2S3T4R5U6M7E8N9T0S1], yet it manages to embody the essence of the genre.</t>
  </si>
  <si>
    <t>['P4_1', 'K1_1', 'R3_0', 'T1_0', 'EM1_1']</t>
  </si>
  <si>
    <t>The music's limited pitch range of [R1A2N3G4E5] [oc0ta1ve2s3] allows for a greater emphasis on the nuances of tone and phrasing, while the [[K01E12Y23]3 k4ey5] in this music provides a powerful and memorable sound. Additionally, the rhythm in this song is very calming as the music moves swiftly, creating a sense of tranquility. Furthermore, the music is filled with [E1M2O3T4I5O6N7], evoking a deep and emotive experience for the listeners.</t>
  </si>
  <si>
    <t>['P4_1', 'TM1_1', 'R3_0', 'TS1_1', 'S4_1']</t>
  </si>
  <si>
    <t>The [G1E2N3R4E5] style of music is exemplified in this song, which features a limited pitch range of [R1A2N3G4E5] [oc0ta1ve2s3]. This constraint allows for a greater emphasis on the subtleties of tone and phrasing. The song has a playtime of [T1M213] seconds and a calming, soothing beat. The music also features a [T1I2M3E4_5S6I7G8N9A0T1U2R3E4] meter, which further contributes to its unique sound and style. Overall, this song is a great example of how the constraints of a genre can lead to innovative and compelling music.</t>
  </si>
  <si>
    <t>The song's slow performance, coupled with its use of the [[K01E12Y23]3 k4ey5], creates a rich and dynamic sonic palette. Additionally, the rhythm in the song is very relaxing and tranquil, further contributing to its overall calming effect.</t>
  </si>
  <si>
    <t>['P4_1', 'T1_2', 'S4_1', 'I1_1']</t>
  </si>
  <si>
    <t>The [G1E2N3R4E5] music played at a moderate [te0mp1o2] with a compact pitch range of [R1A2N3G4E5] [oc0ta1ve2s3] results in a focused and impactful performance. This musical composition is a perfect example of the [G1E2N3R4E5] sound, and the [I1N2S3T4R5U6M7E8N9T0S1] contribute to the overall effect.</t>
  </si>
  <si>
    <t>['P4_1', 'TM1_1', 'R1_1', 'TS1_o', 'I1_0']</t>
  </si>
  <si>
    <t>This music's pitch range of [R1A2N3G4E5] [oc0ta1ve2s3] offers a unique and memorable listening experience, playing for [T1M213] seconds. It is suitable for dancing and employs an uncommon [ti0me1 s2ig3na4tu5re6 o7f 8[T91I02M13E24_35S46I57G68N79A80T91U02R13E24]3]. Additionally, this song has opted not to incorporate [I1N2S3T4R5U6M7E8N9T0S1].</t>
  </si>
  <si>
    <t>The compact pitch range of [R1A2N3G4E5] [oc0ta1ve2s3] results in a focused and impactful musical performance, while the [[K01E12Y23]3 k4ey5] adds a unique flavor to this music. This track is [T1M213] seconds long and features a steady and moderate rhythm. It does not involve the use of [I1N2S3T4R5U6M7E8N9T0S1], and the [ti0me1 s2ig3na4tu5re6] of the music is [T1I2M3E4_5S6I7G8N9A0T1U2R3E4]. With a relaxed [te0mp1o2], the song's sound is steeped in the conventions of [G1E2N3R4E5] style.</t>
  </si>
  <si>
    <t>['P4_1', 'TM1_1', 'R3_0', 'I1_0', 'T1_2']</t>
  </si>
  <si>
    <t>The pitch range of [R1A2N3G4E5] [oc0ta1ve2s3] adds a distinctive character to the music, emphasizing its emotional depth. This song plays for [T1M213] seconds and features a gentle and calming beat. [I1N2S3T4R5U6M7E8N9T0S1] are not included in this song, contributing to its unique composition. With a moderate [te0mp1o2], this music creates a soothing and introspective atmosphere.</t>
  </si>
  <si>
    <t>['P4_1', 'TM1_1', 'TS1_o', 'T1_1', 'EM1_1', 'B1_1']</t>
  </si>
  <si>
    <t>This [T1M213]-second song with a limited pitch range of [R1A2N3G4E5] [oc0ta1ve2s3] allows for a greater emphasis on the nuances of tone and phrasing. Despite the unusual [ti0me1 s2ig3na4tu5re6 o7f 8[T91I02M13E24_35S46I57G68N79A80T91U02R13E24]3], the music is imbued with [E1M2O3T4I5O6N7] and divided into [[N01U12M23_34B45A56R67S78]8 b9ar0s1]. The result is a sluggish pace that further accentuates the subtle variations in the music's tone and phrasing.</t>
  </si>
  <si>
    <t>['TM1_1', 'R3_1', 'S4_1']</t>
  </si>
  <si>
    <t>This song, which represents the typical sound of [G1E2N3R4E5], has a highly intense rhythm and lasts for [T1M213] seconds. The music immerses the listener in the genre's distinctive style and captures its essence with its dynamic beat and [te0mp1o2].</t>
  </si>
  <si>
    <t>['P4_1', 'K1_1', 'TM1_1', 'R3_2', 'I1_0', 'TS1_1', 'T1_0', 'EM1_1', 'B1_1']</t>
  </si>
  <si>
    <t>The music's limited pitch range of [R1A2N3G4E5] [oc0ta1ve2s3] allows for a greater emphasis on the nuances of tone and phrasing, while its use of [[K01E12Y23]3 k4ey5] creates a distinct atmosphere. This song, [T1M213] seconds long, has just the right [te0mp1o2] and notably lacks [I1N2S3T4R5U6M7E8N9T0S1]. With a [ti0me1 s2ig3na4tu5re6 o7f 8[T91I02M13E24_35S46I57G68N79A80T91U02R13E24]3] and played at a fast [te0mp1o2], the music projects [E1M2O3T4I5O6N7], as you can hear [[N01U12M23_34B45A56R67S78]8 b9ar0s1] in this song.</t>
  </si>
  <si>
    <t>This track runs for [T1M213] seconds and features a pitch range within [R1A2N3G4E5] [oc0ta1ve2s3]. The use of the [[K01E12Y23]3 k4ey5] provides a powerful and memorable sound. The [te0mp1o2] in this song is very relaxing, moving at a slow rate, which adds to the overall calming effect of the music.</t>
  </si>
  <si>
    <t>The use of [[K01E12Y23]3 k4ey5] in this music results in a rich and dynamic sonic palette.</t>
  </si>
  <si>
    <t>The compact pitch range of [R1A2N3G4E5] [oc0ta1ve2s3] results in a focused and impactful musical performance, complemented by the music's use of [[K01E12Y23]3 k4ey5], creating a rich and dynamic sonic palette. Running for [T1M213] seconds, the song maintains a moderate [te0mp1o2] while utilizing [I1N2S3T4R5U6M7E8N9T0S1] to enhance the musical performance. Additionally, the choice of [[T01I12M23E34_45S56I67G78N89A90T01U12R23E34]4 t5im6e 7si8gn9at0ur1e2] adds an uncommon touch, contributing to the speedy and emotionally projecting nature of the music.</t>
  </si>
  <si>
    <t>This song has an exceptionally energetic beat in [T1I2M3E4_5S6I7G8N9A0T1U2R3E4], and the [[K01E12Y23]3 k4ey5] gives it a special emotional quality. The combination of the upbeat rhythm and the emotional resonance of the [ke0y1] create a unique musical experience that is sure to captivate listeners. Whether you're dancing along to the infectious groove or simply enjoying the depth of feeling conveyed by the music, this song is sure to leave a lasting impression.</t>
  </si>
  <si>
    <t>The pitch range of a musical instrument refers to the span of pitches that it is capable of producing. This range is determined by the highest and lowest notes that the instrument can play. Generally, the range of an instrument is measured in [oc0ta1ve2s3]. For example, a piano has a pitch range of about 7 1/3 [oc0ta1ve2s3], while a guitar typically has a pitch range of about 3 1/2 [oc0ta1ve2s3]. Depending on the type of instrument, the range can vary widely, but it is always defined by the number of [oc0ta1ve2s3] that the instrument can produce. Therefore, the pitch range of a musical instrument is within [R1A2N3G4E5] [oc0ta1ve2s3].</t>
  </si>
  <si>
    <t>['P4_1', 'R3_2']</t>
  </si>
  <si>
    <t>The music in question provides a distinctive and unforgettable listening experience with its pitch range spanning [R1A2N3G4E5] [oc0ta1ve2s3]. Additionally, the rhythm of the song strikes a balance, neither too fast nor too slow, creating a pleasant and engaging listening experience overall.</t>
  </si>
  <si>
    <t>['P4_1', 'K1_1', 'R3_2', 'I1_1', 'T1_1', 'S4_1', 'S2_1', 'B1_1']</t>
  </si>
  <si>
    <t>The music, a quintessential example of the [G1E2N3R4E5] genre, employs a specific pitch range spanning [R1A2N3G4E5] [oc0ta1ve2s3] to create a cohesive and unified sound throughout the piece. With its use of the [[K01E12Y23]3 k4ey5], the music conveys a unique and resonant sound. The song progresses through [[N01U12M23_34B45A56R67S78]8 b9ar0s1] at a sluggish [te0mp1o2], with a rhythm that strikes a balance between not being too fast nor too slow. [I1N2S3T4R5U6M7E8N9T0S1] play an important role in the music, mimicking [A1R2T3I4S5T6]'s style and adding to the overall feel of the piece.</t>
  </si>
  <si>
    <t>The music I am describing has a pitch range within [R1A2N3G4E5] [oc0ta1ve2s3], and the use of the [[K01E12Y23]3 k4ey5] provides a powerful and memorable sound. The track has a length of [T1M213] seconds and a steady, moderate rhythm, without the presence of [I1N2S3T4R5U6M7E8N9T0S1]. The meter of the music follows [T1I2M3E4_5S6I7G8N9A0T1U2R3E4], while the [te0mp1o2] remains relaxed. The overall feeling of the music is [E1M2O3T4I5O6N7], and the song structure consists of [[N01U12M23_34B45A56R67S78]8 b9ar0s1].</t>
  </si>
  <si>
    <t>The use of [[K01E12Y23]3 k4ey5] in this music creates a distinct atmosphere that is further accentuated by the song's structure, which follows [[N01U12M23_34B45A56R67S78]8 b9ar0s1]. In addition, the song has a runtime of [T1M213] seconds, making it a well-structured and thoughtfully composed piece of music. The [ke0y1], structure, and runtime all work together to create a unique and memorable listening experience for the audience.</t>
  </si>
  <si>
    <t>['K1_1', 'T1_2', 'TS1_1']</t>
  </si>
  <si>
    <t>This music, played at a moderate pace and with a [ti0me1 s2ig3na4tu5re6 o7f 8[T91I02M13E24_35S46I57G68N79A80T91U02R13E24]3], features a powerful and memorable sound thanks to the [[K01E12Y23]3 k4ey5].</t>
  </si>
  <si>
    <t>The distinct atmosphere in this music is created by its use of the [[K01E12Y23]3 k4ey5], while its running time spans [T1M213] seconds. The music is further enhanced by the significant role played by [I1N2S3T4R5U6M7E8N9T0S1].</t>
  </si>
  <si>
    <t>['P4_1', 'K1_1', 'TM1_1', 'R3_2', 'I1_1', 'T1_2', 'S4_1']</t>
  </si>
  <si>
    <t>The musical piece utilizes a specific pitch range of [R1A2N3G4E5] [oc0ta1ve2s3], resulting in a cohesive and unified sound throughout the track. The [[K01E12Y23]3 k4ey5] adds a powerful and memorable element to the music. With a running time of [T1M213] seconds, this song boasts a calm and moderate rhythm, which is played at a moderate speed and features [I1N2S3T4R5U6M7E8N9T0S1]. The track is steeped in the traditions of [G1E2N3R4E5] style, making it an exceptional piece of music that listeners can appreciate.</t>
  </si>
  <si>
    <t>The music composed in the [[K01E12Y23]3 k4ey5] has a compact pitch range of [R1A2N3G4E5] [oc0ta1ve2s3], which results in a focused and impactful musical performance. The beat of the track is extremely strong, and it runs for [T1M213] seconds, radiating [E1M2O3T4I5O6N7]. The music is brought to life through the use of [I1N2S3T4R5U6M7E8N9T0S1], and its [ti0me1 s2ig3na4tu5re6] is [T1I2M3E4_5S6I7G8N9A0T1U2R3E4]. With its quick beat, the song exudes an energetic and lively vibe that is sure to capture the listener's attention.</t>
  </si>
  <si>
    <t>['R1_1', 'TS1_1']</t>
  </si>
  <si>
    <t>This song has a dance-friendly [te0mp1o2] with a [ti0me1 s2ig3na4tu5re6 o7f 8[T91I02M13E24_35S46I57G68N79A80T91U02R13E24]3] accompanying the music.</t>
  </si>
  <si>
    <t>This song is composed in the [[K01E12Y23]3 k4ey5] and deliberately excludes [I1N2S3T4R5U6M7E8N9T0S1].</t>
  </si>
  <si>
    <t>The musical piece being referred to showcases a pitch range that spans [R1A2N3G4E5] [oc0ta1ve2s3] and has [[N01U12M23_34B45A56R67S78]8 b9ar0s1] in total. The rhythm of this song is also worth mentioning, as it manages to strike a perfect balance between not being too fast nor too slow.</t>
  </si>
  <si>
    <t>The music's limited pitch range of [R1A2N3G4E5] [oc0ta1ve2s3] allows for a greater emphasis on the nuances of tone and phrasing, while its choice of [[K01E12Y23]3 k4ey5] results in a captivating and memorable experience. Playing for [T1M213] seconds, the song maintains a moderate and enjoyable [te0mp1o2]. Devoid of [I1N2S3T4R5U6M7E8N9T0S1], this song features an unconventional [ti0me1 s2ig3na4tu5re6 o7f 8[T91I02M13E24_35S46I57G68N79A80T91U02R13E24]3], complemented by a fast [te0mp1o2]. With its defining emotion of [E1M2O3T4I5O6N7], the song consists of [[N01U12M23_34B45A56R67S78]8 b9ar0s1].</t>
  </si>
  <si>
    <t>With a pitch range spanning [R1A2N3G4E5] [oc0ta1ve2s3], this music offers a diverse and dynamic listening experience, complemented by the powerful and memorable sound provided by the [[K01E12Y23]3 k4ey5]. Lasting [T1M213] seconds, the song captivates with a soft and smooth [te0mp1o2], while [I1N2S3T4R5U6M7E8N9T0S1] play an important role in creating its unique atmosphere. Featuring an unconventional [ti0me1 s2ig3na4tu5re6 o7f 8[T91I02M13E24_35S46I57G68N79A80T91U02R13E24]3] and a slow rhythm, this music defies the conventions of the [G1E2N3R4E5] sound, presenting a truly distinctive composition.</t>
  </si>
  <si>
    <t>The music's limited pitch range of [R1A2N3G4E5] [oc0ta1ve2s3] allows for a greater emphasis on the nuances of tone and phrasing, while its use of [[K01E12Y23]3 k4ey5] creates a distinct atmosphere. This song plays for [T1M213] seconds and features an unusual [ti0me1 s2ig3na4tu5re6 o7f 8[T91I02M13E24_35S46I57G68N79A80T91U02R13E24]3], with a rhythm that is very tranquil. The absence of [I1N2S3T4R5U6M7E8N9T0S1] in this leisurely-paced piece contributes to its evocative classic [G1E2N3R4E5] sound.</t>
  </si>
  <si>
    <t>['T1_1', 'R3_0']</t>
  </si>
  <si>
    <t>The song has a very peaceful and easy rhythm that moves gently, creating a soothing and calming atmosphere.</t>
  </si>
  <si>
    <t>The combination of a compact pitch range spanning [R1A2N3G4E5] [oc0ta1ve2s3], a powerful and memorable [[K01E12Y23]3 k4ey5], and a song duration of [T1M213] seconds results in a focused and impactful musical performance. The limited pitch range allows for a clear and defined sound, while the choice of [ke0y1] contributes to the overall strength and memorability of the music. Additionally, the duration of the song ensures that the impact of the performance is felt throughout its entirety. Together, these elements create a cohesive and powerful musical experience.</t>
  </si>
  <si>
    <t>It creates a lively and energetic atmosphere. People often dance to this type of music. The fast pace of the rhythm and beat is infectious, and it encourages movement and excitement. Whether it's at a party or in a club, music played at a high [te0mp1o2] is sure to get people on their feet and having a good time.</t>
  </si>
  <si>
    <t>['T1_0', 'P4_1', 'K1_1', 'R3_2']</t>
  </si>
  <si>
    <t>The song, performed quickly with a smooth and steady rhythm, presents a captivating and memorable experience. Its compact pitch range of [R1A2N3G4E5] [oc0ta1ve2s3] contributes to a focused and impactful musical performance, further enhanced by its choice of [[K01E12Y23]3 k4ey5]. Overall, this song offers a dynamic and engaging musical experience that leaves a lasting impression on the listener.</t>
  </si>
  <si>
    <t>The musical piece showcases a pitch range within [R1A2N3G4E5] [oc0ta1ve2s3] and has a runtime of [T1M213] seconds.</t>
  </si>
  <si>
    <t>['P4_1', 'K1_1', 'R3_2', 'I1_1', 'EM1_1']</t>
  </si>
  <si>
    <t>The music presented here offers a diverse and dynamic listening experience, with a pitch range spanning [R1A2N3G4E5] [oc0ta1ve2s3]. It is in [[K01E12Y23]3 k4ey5], which gives it a special emotional quality. The song features a calm and moderate rhythm, enriched by [I1N2S3T4R5U6M7E8N9T0S1], resulting in a music piece filled with [E1M2O3T4I5O6N7]. Overall, the combination of the pitch range, [ke0y1], rhythm, and instruments creates a powerful emotional impact on the listener.</t>
  </si>
  <si>
    <t>This music offers a diverse and dynamic listening experience with a pitch range spanning [R1A2N3G4E5] [oc0ta1ve2s3]. The use of [[K01E12Y23]3 k4ey5] creates a distinct atmosphere that sets the tone for the entire song, which has a running time of [T1M213] seconds and a very slow, relaxing [te0mp1o2]. Interestingly, the arrangement omits the use of [I1N2S3T4R5U6M7E8N9T0S1], and the [ti0me1 s2ig3na4tu5re6] of the music is [T1I2M3E4_5S6I7G8N9A0T1U2R3E4]. Despite the absence of these instruments, the music still manages to capture and convey [E1M2O3T4I5O6N7] through its moderate [te0mp1o2] and the emotions imbued within the melody.</t>
  </si>
  <si>
    <t>['P4_1', 'TM1_1', 'R3_1', 'TS1_1', 'I1_1']</t>
  </si>
  <si>
    <t>The musical piece is a lively composition that showcases a pitch range within [R1A2N3G4E5] [oc0ta1ve2s3] and a [ti0me1 s2ig3na4tu5re6 o7f 8[T91I02M13E24_35S46I57G68N79A80T91U02R13E24]3]. The music is brought to life through the use of [I1N2S3T4R5U6M7E8N9T0S1]. This song has a running time of [T1M213] seconds and features a rhythmic beat that captivates the listener's attention from start to finish. With its dynamic range and upbeat [te0mp1o2], this musical piece is sure to leave a lasting impression on anyone who hears it.</t>
  </si>
  <si>
    <t>It pulsates through the speakers and reverberates in your chest. The rhythm is infectious, and you can't help but move to the music. Each note and beat builds on the last, creating a sense of energy and excitement. You find yourself completely immersed in the sound, lost in the moment. The beat of this song is truly remarkable and has the power to move you in ways you never thought possible.</t>
  </si>
  <si>
    <t>['I4_1', 'P4_1', 'I1_0']</t>
  </si>
  <si>
    <t>The melody track of this musical piece heavily relies on the use of a specific instrument. The instrument is not mentioned, but it is clear that its use is crucial to the composition. Additionally, the track uses a specific pitch range spanning [R1A2N3G4E5] [oc0ta1ve2s3], which contributes to a cohesive and unified sound throughout the piece. Interestingly, the song has intentionally avoided incorporating certain instruments, though it is not specified which ones. Overall, the melody track's reliance on a particular instrument and the strategic use of pitch range contribute to the song's unique and intentional sound.</t>
  </si>
  <si>
    <t>In this musical piece, a specific pitch range of [R1A2N3G4E5] [oc0ta1ve2s3] is used to create a cohesive and unified sound, which is further reinforced by the powerful and memorable sound provided by the [[K01E12Y23]3 k4ey5]. The track has a moderate and enjoyable [te0mp1o2], lasting for [T1M213] seconds and is played at a leisurely pace. The use of [I1N2S3T4R5U6M7E8N9T0S1] is vital to the music, which follows a [T1I2M3E4_5S6I7G8N9A0T1U2R3E4] meter and is a true representation of the [G1E2N3R4E5] genre. Overall, this song showcases the importance of musical elements working together to create a distinct and enjoyable listening experience.</t>
  </si>
  <si>
    <t>['K1_1', 'TM1_1', 'R3_1', 'TS1_1', 'I1_0', 'S4_0', 'B1_1']</t>
  </si>
  <si>
    <t>The [G1E2N3R4E5] genre is not firmly rooted in the music, but the [[K01E12Y23]3 k4ey5] gives this song a special emotional quality. The lively rhythm and [T1I2M3E4_5S6I7G8N9A0T1U2R3E4] meter of this [N1U2M3_4B5A6R7S8]-bar song create a captivating atmosphere. Interestingly, the arrangement of the music has omitted the use of [I1N2S3T4R5U6M7E8N9T0S1], which adds to its unique sound and character. Despite its departure from traditional conventions, this song plays for [T1M213] seconds and is a delightful experience for anyone who appreciates innovative and experimental music.</t>
  </si>
  <si>
    <t>The cohesive and unified sound throughout this musical piece is achieved through the use of a specific pitch range spanning [R1A2N3G4E5] [oc0ta1ve2s3]. In addition, the distinct atmosphere of the music is created by the use of the [[K01E12Y23]3 k4ey5]. With a runtime of [T1M213] seconds, this song is a complete and thoughtfully crafted piece of music that combines a unified sound and a distinctive mood.</t>
  </si>
  <si>
    <t>['TS1_o', 'K1_1', 'I1_1']</t>
  </si>
  <si>
    <t>The musical composition in this song is characterized by several unique elements. Firstly, the [ti0me1 s2ig3na4tu5re6] employed is uncommon, which contributes to the song's distinctive rhythm. Additionally, the use of the [[K01E12Y23]3 k4ey5] creates a specific atmosphere that enhances the overall experience. Finally, the [I1N2S3T4R5U6M7E8N9T0S1] utilized in the composition further add to the song's overall sound and texture, resulting in a truly unique and memorable musical piece.</t>
  </si>
  <si>
    <t>['EM1_1', 'K1_1', 'B1_1', 'TS1_o']</t>
  </si>
  <si>
    <t>The music evokes a strong sense of [E1M2O3T4I5O6N7], which is complemented by its choice of [[K01E12Y23]3 k4ey5]. With [[N01U12M23_34B45A56R67S78]8 b9ar0s1], the composition delivers a captivating and memorable experience that sets it apart. Adding to its uniqueness, the song features a [ti0me1 s2ig3na4tu5re6] that is not commonly found, making it even more distinct and intriguing.</t>
  </si>
  <si>
    <t>['I4_1', 'P4_1', 'K1_1', 'B1_1']</t>
  </si>
  <si>
    <t>The melody track in this music is primarily composed using [I1N2S3T4R5U6M7E8N9T0], which has a pitch range of [R1A2N3G4E5] [oc0ta1ve2s3]. The composition is in the [[K01E12Y23]3 k4ey5], and it comprises a total of [[N01U12M23_34B45A56R67S78]8 b9ar0s1] throughout the song.</t>
  </si>
  <si>
    <t>['TM1_1', 'R3_0', 'TS1_1', 'I1_1', 'EM1_1']</t>
  </si>
  <si>
    <t>This song has a running time of [T1M213] seconds and features a very mellow rhythm in [T1I2M3E4_5S6I7G8N9A0T1U2R3E4] meter. The music should include [I1N2S3T4R5U6M7E8N9T0S1] and is filled with [E1M2O3T4I5O6N7].</t>
  </si>
  <si>
    <t>The song's beat is fast-paced and the music is enriched by various instruments. These instruments add layers of sound and texture to the overall composition, creating a dynamic and engaging listening experience. Whether it's the strumming of a guitar, the pounding of drums, or the wailing of a saxophone, each instrument contributes to the overall energy and mood of the song. By combining the fast-paced beat with a diverse array of instruments, the music is able to captivate listeners and keep them engaged from beginning to end.</t>
  </si>
  <si>
    <t>The musical piece utilizes a specific pitch range of [R1A2N3G4E5] [oc0ta1ve2s3] to create a cohesive and unified sound. This, combined with the use of [I1N2S3T4R5U6M7E8N9T0S1], brings the music to life. The running time of the song is [T1M213] seconds, allowing for a complete expression of the piece's musical ideas. Together, these elements create a unique and captivating listening experience for the audience.</t>
  </si>
  <si>
    <t>When it comes to music projects, the [ke0y1] is to convey emotion. One effective way to do this is by featuring specific instruments. By carefully selecting and showcasing instruments that align with the desired emotional tone, the music can have a powerful impact on the listener. Whether it's the mournful sound of a cello, the uplifting notes of a trumpet, or the haunting melodies of a piano, the right instrumentation can elevate a music project to new heights and evoke a wide range of emotions in the audience.</t>
  </si>
  <si>
    <t>['K1_1', 'T1_0', 'R1_0']</t>
  </si>
  <si>
    <t>The choice of [[K01E12Y23]3 k4ey5] in this music creates a captivating and memorable experience, despite the song's fast-paced nature. However, the [te0mp1o2] of the music is too subdued for dancing.</t>
  </si>
  <si>
    <t>['P4_1', 'TM1_1', 'R3_1', 'I1_0']</t>
  </si>
  <si>
    <t>This music offers a diverse and dynamic listening experience with a pitch range spanning [R1A2N3G4E5] [oc0ta1ve2s3]. The song has a running time of [T1M213] seconds and features a very upbeat [te0mp1o2]. Notably absent in this song are [I1N2S3T4R5U6M7E8N9T0S1].</t>
  </si>
  <si>
    <t>This music offers a unique and memorable listening experience with its pitch range of [R1A2N3G4E5] [oc0ta1ve2s3]. Its use of [[K01E12Y23]3 k4ey5] creates a distinct atmosphere that is further enhanced by the smooth and relaxing beat, making it a truly immersive musical experience. The music is brought to life through the use of [I1N2S3T4R5U6M7E8N9T0S1], and the [ti0me1 s2ig3na4tu5re6] chosen for this song, [T1I2M3E4_5S6I7G8N9A0T1U2R3E4], is not common, adding to its unique sound. The song's rhythm is moderate, and it evokes a [E1M2O3T4I5O6N7] feeling. With a duration of [T1M213] seconds and roughly [[N01U12M23_34B45A56R67S78]8 b9ar0s1], this song is a perfect blend of melody, rhythm, and emotion.</t>
  </si>
  <si>
    <t>The music is filled with emotion. It could be the soaring melody of a love song, the haunting notes of a melancholic piece, or the driving rhythm of an upbeat tune. Whatever the genre or style, music has the power to evoke a wide range of emotions in its listeners. It can transport us to another time and place, stir our souls, and connect us with others in a profound way. From the joyous celebration of a wedding to the mournful tones of a funeral, music has the ability to move us and touch us in ways that words alone cannot.</t>
  </si>
  <si>
    <t>This music is composed in the [[K01E12Y23]3 k4ey5] and consists of [[N01U12M23_34B45A56R67S78]8 b9ar0s1] in total. It has a duration of [T1M213] seconds and features an unconventional [ti0me1 s2ig3na4tu5re6 o7f 8[T91I02M13E24_35S46I57G68N79A80T91U02R13E24]3].</t>
  </si>
  <si>
    <t>The musical piece showcases a pitch range within [R1A2N3G4E5] [oc0ta1ve2s3] and utilizes the [[K01E12Y23]3 k4ey5], conveying a unique and resonant sound. It spans [T1M213] seconds in length with a moderate [te0mp1o2], while the incorporation of [I1N2S3T4R5U6M7E8N9T0S1] enhances the overall composition. The song employs an unusual [[T01I12M23E34_45S56I67G78N89A90T01U12R23E34]4 t5im6e 7si8gn9at0ur1e2] and is played at a quick pace, projecting [E1M2O3T4I5O6N7].</t>
  </si>
  <si>
    <t>The musical piece being referred to showcases a pitch range within [R1A2N3G4E5] [oc0ta1ve2s3], and moves slowly with a comfortably moderate rhythm. The listener is treated to a melody that explores a wide range of pitches, yet is presented at a leisurely pace that allows for a deep appreciation of the nuances of the music. The moderate [te0mp1o2] of the rhythm contributes to this effect, creating an overall sense of relaxation and tranquility. Whether enjoyed as background music or given one's full attention, this musical piece provides a listening experience that is both engaging and soothing.</t>
  </si>
  <si>
    <t>['P4_1', 'K1_1', 'TM1_1', 'R3_2', 'I1_0', 'TS1_o', 'R1_1', 'S4_1', 'B1_1']</t>
  </si>
  <si>
    <t>The [[K01E12Y23]3 k4ey5] is used to compose a [T1M213]-second-long song that showcases the compact pitch range of [R1A2N3G4E5] [oc0ta1ve2s3], resulting in a focused and impactful musical performance. This particular composition does not incorporate the use of [I1N2S3T4R5U6M7E8N9T0S1] and features a non-conventional [T1I2M3E4_5S6I7G8N9A0T1U2R3E4]. With a moderate [te0mp1o2] and an upbeat rhythm, this song is danceable and serves as a classic example of the [G1E2N3R4E5] style. Spanning approximately [[N01U12M23_34B45A56R67S78]8 b9ar0s1], this song offers a unique musical experience that stands out from traditional compositions.</t>
  </si>
  <si>
    <t>With a pitch range spanning only [R1A2N3G4E5] [oc0ta1ve2s3], this music produces a focused and impactful performance that captures the listener's attention. Although the duration of the song is just [T1M213] seconds, its brevity enhances the overall impact of the music. Despite not being a prime example of the typical [G1E2N3R4E5] style, this composition stands out for its distinctive qualities and unique characteristics.</t>
  </si>
  <si>
    <t>The track has a pitch range of [R1A2N3G4E5] [oc0ta1ve2s3] and runs for [T1M213] seconds.</t>
  </si>
  <si>
    <t>['P4_1', 'EM1_1', 'TM1_1']</t>
  </si>
  <si>
    <t>In music, using a specific pitch range of [R1A2N3G4E5] [oc0ta1ve2s3] can be a powerful tool in creating a cohesive and unified sound throughout a piece. By limiting the range, the composer can ensure that all the instruments or voices are in harmony and create a strong and consistent sound. This technique can also help to convey a particular emotion, such as [E1M2O3T4I5O6N7], which is radiated throughout the music. The duration of the song is [T1M213] seconds, providing ample time for the listener to experience and appreciate the full effect of this musical approach.</t>
  </si>
  <si>
    <t>The musical piece utilizes a specific pitch range of [R1A2N3G4E5] [oc0ta1ve2s3], resulting in a cohesive and unified sound. Composed in the [[K01E12Y23]3 k4ey5], the song runs for [T1M213] seconds and features an invigorating rhythm. The music is enriched by the addition of [I1N2S3T4R5U6M7E8N9T0S1]. Although the [ti0me1 s2ig3na4tu5re6] is not standard [T1I2M3E4_5S6I7G8N9A0T1U2R3E4], the relaxed [te0mp1o2] enhances the overall feel of the song. This piece is a shining example of the [G1E2N3R4E5] style, showcasing its unique characteristics.</t>
  </si>
  <si>
    <t>It is perfect for winding down at the end of a long day. The soothing melodies create a peaceful atmosphere that helps to ease the mind and body. With its gentle rhythms and tranquil tones, this music can be a wonderful way to de-stress and unwind after a hectic day. Whether you're relaxing at home or trying to calm your nerves before bed, this music is sure to help you relax and unwind.</t>
  </si>
  <si>
    <t>With a pitch range spanning [R1A2N3G4E5] [oc0ta1ve2s3], this music offers a diverse and dynamic listening experience, while the [[K01E12Y23]3 k4ey5] provides a powerful and memorable sound. The track has a duration of [T1M213] seconds and maintains a moderate [te0mp1o2] that is neither too fast nor too slow. [I1N2S3T4R5U6M7E8N9T0S1] are incorporated into the composition, adding depth and texture. Although the song's [ti0me1 s2ig3na4tu5re6] is not commonly used, its moderate-speed nature sets it apart from the typical characteristics of the [G1E2N3R4E5] genre, as it offers a unique musical experience.</t>
  </si>
  <si>
    <t>['P4_1', 'K1_1', 'TM1_1', 'R3_0', 'B1_1']</t>
  </si>
  <si>
    <t>The compact pitch range of [R1A2N3G4E5] [oc0ta1ve2s3] results in a focused and impactful musical performance, while the [[K01E12Y23]3 k4ey5] adds a unique flavor to this music. This song is [T1M213] seconds long with a beat that is very tranquilizing, and you can count [[N01U12M23_34B45A56R67S78]8 b9ar0s1] in it.</t>
  </si>
  <si>
    <t>This music offers a diverse and dynamic listening experience with a pitch range spanning [R1A2N3G4E5] [oc0ta1ve2s3]. Although the [te0mp1o2] in this song is very laid-back, it does not follow the typical patterns of [G1E2N3R4E5] genre. The unique style of this music sets it apart from the conventions of its genre, offering listeners a refreshing and unconventional musical experience.</t>
  </si>
  <si>
    <t>The music in question offers a unique and memorable listening experience with its pitch range of [R1A2N3G4E5] [oc0ta1ve2s3]. Additionally, the use of [[K01E12Y23]3 k4ey5] gives this music a special emotional quality. This track is [T1M213] seconds in length and is played at a gentle pace with a very relaxing [te0mp1o2]. The music should feature [I1N2S3T4R5U6M7E8N9T0S1] and is comprised of [[N01U12M23_34B45A56R67S78]8 b9ar0s1]. Overall, this song provides a soothing and emotionally resonant experience for listeners.</t>
  </si>
  <si>
    <t>The musical piece showcases a pitch range within [R1A2N3G4E5] [oc0ta1ve2s3] and the [[K01E12Y23]3 k4ey5] adds a unique flavor to this music. The track, which is [T1M213] seconds long, features a very fast and lively rhythm and relies heavily on the use of [I1N2S3T4R5U6M7E8N9T0S1]. The use of an uncommon [ti0me1 s2ig3na4tu5re6], [T1I2M3E4_5S6I7G8N9A0T1U2R3E4], adds to the music's complexity. This piece has a moderate [te0mp1o2] and is characterized by [E1M2O3T4I5O6N7]. With roughly [[N01U12M23_34B45A56R67S78]8 b9ar0s1] in total, this song is an impressive feat of musical composition.</t>
  </si>
  <si>
    <t>The musical piece showcases a pitch range within [R1A2N3G4E5] [oc0ta1ve2s3], while [[K01E12Y23]3 k4ey5] adds a unique flavor to this music. It plays for [T1M213] seconds with a steady and moderate rhythm, bringing the music to life through the use of [I1N2S3T4R5U6M7E8N9T0S1]. The meter of the music is [T1I2M3E4_5S6I7G8N9A0T1U2R3E4], and it is played at a fast [te0mp1o2], making it a true representation of the [G1E2N3R4E5] genre.</t>
  </si>
  <si>
    <t>The music's limited pitch range of [R1A2N3G4E5] [oc0ta1ve2s3] allows for a greater emphasis on the nuances of tone and phrasing, while the [[K01E12Y23]3 k4ey5] gives this music a special emotional quality. With a length of [T1M213] seconds, this song showcases a very fast and lively rhythm, brought to life through the use of [I1N2S3T4R5U6M7E8N9T0S1]. Its out-of-the-ordinary [[T01I12M23E34_45S56I67G78N89A90T01U12R23E34]4 t5im6e 7si8gn9at0ur1e2] adds to its unique character, as the song is played at a gentle pace. Overall, the music is defined by [E1M2O3T4I5O6N7].</t>
  </si>
  <si>
    <t>['TM1_1', 'EM1_1', 'R3_0', 'TS1_o']</t>
  </si>
  <si>
    <t>This song has a running time of [T1M213] seconds and employs an uncommon [ti0me1 s2ig3na4tu5re6 o7f 8[T91I02M13E24_35S46I57G68N79A80T91U02R13E24]3]. The music evokes a [E1M2O3T4I5O6N7] feeling and has a very calming and soothing beat.</t>
  </si>
  <si>
    <t>The pitch range of this song is within [R1A2N3G4E5] [oc0ta1ve2s3] and the rhythm is very dynamic. Notably absent in this song are [I1N2S3T4R5U6M7E8N9T0S1].</t>
  </si>
  <si>
    <t>['K1_1', 'R3_2', 'TS1_1']</t>
  </si>
  <si>
    <t>The music employs the [[K01E12Y23]3 k4ey5], resulting in a rich and dynamic sonic palette. Its moderate beat is easy to follow, complementing the overall sound. Additionally, the music adheres to a [ti0me1 s2ig3na4tu5re6 o7f 8[T91I02M13E24_35S46I57G68N79A80T91U02R13E24]3], providing a structured rhythm throughout the piece.</t>
  </si>
  <si>
    <t>The song's [T1M213]-second playtime is defined by its [E1M2O3T4I5O6N7]-laden music. The emotions conveyed through the music are an integral part of the song's composition and help shape its overall impact on the listener. Whether it's a melancholy ballad or an upbeat pop anthem, the emotion behind the music can make all the difference in how the song is perceived and enjoyed. So, whether you're a casual listener or a die-hard music fan, paying attention to the emotional nuances of a song can enhance your overall listening experience.</t>
  </si>
  <si>
    <t>The musical piece is an impressive display of musical range and timing. It showcases a pitch range spanning [R1A2N3G4E5] [oc0ta1ve2s3], which adds depth and complexity to the composition. Lasting for [T1M213] seconds, the song captivates its listeners with its intricate melodies and harmonies. Additionally, the music features a [T1I2M3E4_5S6I7G8N9A0T1U2R3E4] meter, which contributes to its unique rhythmic structure and enhances its overall appeal. All in all, the musical piece is a testament to the skill and creativity of its composer, and it is sure to leave a lasting impression on anyone who hears it.</t>
  </si>
  <si>
    <t>['K1_1', 'TM1_1', 'R3_0', 'I4_0', 'B1_1']</t>
  </si>
  <si>
    <t>The distinct atmosphere of this music is created by its use of [[K01E12Y23]3 k4ey5]. The song's playtime lasts [T1M213] seconds and its rhythm is very easy on the ears. Interestingly, the melody track does not incorporate the use of [I1N2S3T4R5U6M7E8N9T0]. Overall, the song consists of [[N01U12M23_34B45A56R67S78]8 b9ar0s1], contributing to its overall structure and composition.</t>
  </si>
  <si>
    <t>The use of a specific pitch range of [R1A2N3G4E5] [oc0ta1ve2s3] creates a cohesive and unified sound throughout the musical piece, while the [[K01E12Y23]3 k4ey5] provides a powerful and memorable sound. With a playtime of [T1M213] seconds, the song maintains a comfortable beat, accompanied by the absence of [I1N2S3T4R5U6M7E8N9T0S1]. Following a [T1I2M3E4_5S6I7G8N9A0T1U2R3E4] meter and played at a slow [te0mp1o2], the music embodies the conventions of [G1E2N3R4E5] style, resulting in a captivating and immersive sound.</t>
  </si>
  <si>
    <t>The compact pitch range of [R1A2N3G4E5] [oc0ta1ve2s3] contributes to a focused and impactful musical performance, enhanced by the addition of [I1N2S3T4R5U6M7E8N9T0S1] to the composition. The rhythm of the [T1M213]-second-long track is carefully balanced, neither too fast nor too slow, ensuring a pleasing listening experience. Overall, the combination of these musical elements creates a well-crafted piece of music that engages the audience with its precision and attention to detail.</t>
  </si>
  <si>
    <t>['P4_1', 'K1_1', 'R3_0', 'I1_0', 'S4_1']</t>
  </si>
  <si>
    <t>The musical piece employs a specific pitch range of [R1A2N3G4E5] [oc0ta1ve2s3] to create a cohesive and unified sound, which is further enhanced by its use of [[K01E12Y23]3 k4ey5], resulting in a rich and dynamic sonic palette. The relaxing [te0mp1o2] of the song adds to its soothing effect, while the absence of [I1N2S3T4R5U6M7E8N9T0S1] contributes to its unique character. Overall, this music is a prime example of the [G1E2N3R4E5] style, showcasing its distinctive features and characteristics.</t>
  </si>
  <si>
    <t>This music's pitch range of [R1A2N3G4E5] [oc0ta1ve2s3] offers a unique and memorable listening experience, enhanced by the [[K01E12Y23]3 k4ey5] that adds a distinctive flavor. With a running time of [T1M213] seconds, the song captivates listeners with its easy-going rhythm. Devoid of [I1N2S3T4R5U6M7E8N9T0S1], the music is based on a [[T01I12M23E34_45S56I67G78N89A90T01U12R23E34]4 t5im6e 7si8gn9at0ur1e2] and is performed at a moderate speed. Its genre is not easily classified, making it an intriguing and unconventional piece.</t>
  </si>
  <si>
    <t>['P4_1', 'K1_1', 'TM1_1', 'I1_0', 'T1_1', 'EM1_1', 'B1_1']</t>
  </si>
  <si>
    <t>The compact pitch range of [R1A2N3G4E5] [oc0ta1ve2s3] results in a focused and impactful musical performance, while the [[K01E12Y23]3 k4ey5] provides a powerful and memorable sound. With a running time of [T1M213] seconds, this song's composition intentionally excludes the use of [I1N2S3T4R5U6M7E8N9T0S1], creating a low-speed atmosphere. The music projects [E1M2O3T4I5O6N7] and its length is determined by [[N01U12M23_34B45A56R67S78]8 b9ar0s1], ensuring a well-crafted and cohesive musical experience.</t>
  </si>
  <si>
    <t>The compact pitch range of [R1A2N3G4E5] [oc0ta1ve2s3] not only results in a focused and impactful musical performance but also enables the song to move quickly. By confining the notes to a narrower range, the musical piece gains a sense of cohesion and intensity that can captivate the listener's attention. This approach can make the music sound more deliberate, dynamic, and purposeful, as the melody and harmony are tightly woven together. Additionally, the compact pitch range allows the performer to express themselves with greater clarity and precision, making the music more expressive and emotionally resonant. Therefore, using a limited pitch range can be a powerful tool for creating memorable and impactful musical performances.</t>
  </si>
  <si>
    <t>In this musical piece, a specific pitch range of [R1A2N3G4E5] [oc0ta1ve2s3] is used to create a cohesive and unified sound. The music is played at a relaxed pace, and an unusual [ti0me1 s2ig3na4tu5re6 o7f 8[T91I02M13E24_35S46I57G68N79A80T91U02R13E24]3] is utilized. Together, these elements create a unique and interesting listening experience for the audience. The consistent pitch range helps to maintain a sense of coherence throughout the piece, while the relaxed [te0mp1o2] allows the listener to fully appreciate the nuances of the music. Additionally, the use of an unusual [ti0me1 s2ig3na4tu5re6] adds an element of surprise and unpredictability, keeping the audience engaged and interested in the music.</t>
  </si>
  <si>
    <t>The cohesive and unified sound in this musical piece is created through the use of a specific pitch range of [R1A2N3G4E5] [oc0ta1ve2s3]. The music conveys a unique and resonant sound with its use of [[K01E12Y23]3 k4ey5], and has a length of [T1M213] seconds. The powerful rhythm in this song is notable despite the absence of [I1N2S3T4R5U6M7E8N9T0S1] in the instrumentation. The music is played at a low [te0mp1o2] and is in [T1I2M3E4_5S6I7G8N9A0T1U2R3E4]. Although it does not conform to the usual standards of [G1E2N3R4E5] genre, the song's structure follows [[N01U12M23_34B45A56R67S78]8 b9ar0s1].</t>
  </si>
  <si>
    <t>This song has a total of [[N01U12M23_34B45A56R67S78]8 b9ar0s1], and its meter is [T1I2M3E4_5S6I7G8N9A0T1U2R3E4].</t>
  </si>
  <si>
    <t>The music in this song features a distinctive character, emphasized by its pitch range of [R1A2N3G4E5] [oc0ta1ve2s3], which adds depth to its emotional impact. Additionally, the use of the [[K01E12Y23]3 k4ey5] conveys a unique and resonant sound, further contributing to its overall effect. The song's serene rhythm, slow pace, and [T1I2M3E4_5S6I7G8N9A0T1U2R3E4] meter all work together to create a tranquil atmosphere. The use of [I1N2S3T4R5U6M7E8N9T0S1] is vital to the music, adding to the emotional depth and resonance of the piece. Overall, this music conveys a powerful sense of [E1M2O3T4I5O6N7] that is sure to resonate with listeners.</t>
  </si>
  <si>
    <t>The use of [[K01E12Y23]3 k4ey5] in this music creates a rich and dynamic sonic palette that should feature [I1N2S3T4R5U6M7E8N9T0S1]. By employing this [ke0y1], the music is able to evoke a wide range of emotions and moods, from uplifting and joyful to contemplative and introspective. The choice of [I1N2S3T4R5U6M7E8N9T0S1] further enhances this sonic landscape, adding depth and texture to the overall composition. Together, the [ke0y1] and instrumentation work in harmony to create a truly captivating musical experience that is both memorable and impactful.</t>
  </si>
  <si>
    <t>This captivating and memorable music has a pitch range within [R1A2N3G4E5] [oc0ta1ve2s3]. It is composed in the [[K01E12Y23]3 k4ey5], resulting in a captivating and memorable experience. With a length of [T1M213] seconds, the rhythm in this song is very pronounced. The song does not feature [I1N2S3T4R5U6M7E8N9T0S1]. It follows a meter of [T1I2M3E4_5S6I7G8N9A0T1U2R3E4] and is played at a balanced pace. Evoking [E1M2O3T4I5O6N7], this music is characterized by roughly [[N01U12M23_34B45A56R67S78]8 b9ar0s1].</t>
  </si>
  <si>
    <t>['P4_1', 'K1_1', 'TM1_1', 'R3_1', 'I1_1', 'TS1_o', 'S4_1', 'S2_1', 'B1_1']</t>
  </si>
  <si>
    <t>The [T1M213]-second musical piece utilizes a specific pitch range of [R1A2N3G4E5] [oc0ta1ve2s3] to create a cohesive and unified sound. The [[K01E12Y23]3 k4ey5] selection establishes a distinct atmosphere while the highly intense rhythm keeps the energy high throughout the song. The use of [I1N2S3T4R5U6M7E8N9T0S1] is essential to the music, and the atypical [[T01I12M23E34_45S56I67G78N89A90T01U12R23E34]4 t5im6e 7si8gn9at0ur1e2] adds to its unique character. Firmly rooted in the traditions of [G1E2N3R4E5] music, the song is similar in style to [A1R2T3I4S5T6]. With [[N01U12M23_34B45A56R67S78]8 b9ar0s1], the musical arrangement is carefully constructed to deliver an immersive listening experience.</t>
  </si>
  <si>
    <t>The use of a specific pitch range of [R1A2N3G4E5] [oc0ta1ve2s3] creates a cohesive and unified sound throughout the musical piece, while the music's use of [[K01E12Y23]3 k4ey5] creates a rich and dynamic sonic palette. With a length of [T1M213] seconds, the song's beat is very lulling, and the incorporation of [I1N2S3T4R5U6M7E8N9T0S1] adds to the musical composition. Despite an unconventional [ti0me1 s2ig3na4tu5re6 o7f 8[T91I02M13E24_35S46I57G68N79A80T91U02R13E24]3], this music is played at a rapid pace, evoking a [E1M2O3T4I5O6N7] nature.</t>
  </si>
  <si>
    <t>['P4_1', 'TM1_1', 'TS1_1', 'I1_1', 'EM1_1', 'B1_1']</t>
  </si>
  <si>
    <t>With a pitch range spanning [R1A2N3G4E5] [oc0ta1ve2s3], this music offers a diverse and dynamic listening experience. This track is [T1M213] seconds in length and has a [ti0me1 s2ig3na4tu5re6 o7f 8[T91I02M13E24_35S46I57G68N79A80T91U02R13E24]3]. Given its sound through [I1N2S3T4R5U6M7E8N9T0S1], the music evokes [E1M2O3T4I5O6N7] in nature. Spanning [[N01U12M23_34B45A56R67S78]8 b9ar0s1], it captivates with its rich musicality and emotive power.</t>
  </si>
  <si>
    <t>The music in this track has several notable characteristics that contribute to its unique style. The pitch range spans [R1A2N3G4E5] [oc0ta1ve2s3], which adds a distinctive character and emphasizes the emotional depth of the music. The use of [[K01E12Y23]3 k4ey5] provides a powerful and memorable sound that captures the listener's attention. This moderate [te0mp1o2] song, [T1M213] seconds in length, should feature the [I1N2S3T4R5U6M7E8N9T0S1] to fully convey its intended effect. The music follows a [T1I2M3E4_5S6I7G8N9A0T1U2R3E4] meter and has [[N01U12M23_34B45A56R67S78]8 b9ar0s1] in total. Although not rooted in the traditions of the classic [G1E2N3R4E5] style, the music's various features combine to create a one-of-a-kind listening experience.</t>
  </si>
  <si>
    <t>The musical piece showcases a pitch range within [R1A2N3G4E5] [oc0ta1ve2s3] and has a [ti0me1 s2ig3na4tu5re6 o7f 8[T91I02M13E24_35S46I57G68N79A80T91U02R13E24]3]. It's notable that the pitch range of the music spans across [R1A2N3G4E5] [oc0ta1ve2s3], showcasing the versatility and range of the musical composition. The [ti0me1 s2ig3na4tu5re6 o7f 8[T91I02M13E24_35S46I57G68N79A80T91U02R13E24]3] adds to the unique rhythmic structure of the piece, providing a distinct and memorable musical experience. Together, these elements contribute to the overall character and impact of the music, making it a noteworthy piece in its genre.</t>
  </si>
  <si>
    <t>['TM1_1', 'T1_0', 'EM1_1', 'R3_1']</t>
  </si>
  <si>
    <t>This music has a brisk [te0mp1o2] and the [te0mp1o2] of this song is really intense, with a running time of [T1M213] seconds. It expresses [E1M2O3T4I5O6N7], capturing the mood through its lively and fast-paced rhythm.</t>
  </si>
  <si>
    <t>['P4_1', 'K1_1', 'TM1_1', 'R3_0', 'I1_0', 'TS1_o', 'T1_0', 'S4_0', 'B1_1']</t>
  </si>
  <si>
    <t>With a pitch range spanning [R1A2N3G4E5] [oc0ta1ve2s3], this music offers a diverse and dynamic listening experience in [K1E2Y3], giving it a special emotional quality. It plays for [T1M213] seconds and features a very comfortable beat. In this song, you won't hear any [I1N2S3T4R5U6M7E8N9T0S1], and its [ti0me1 s2ig3na4tu5re6] is not usual, set at [T1I2M3E4_5S6I7G8N9A0T1U2R3E4]. With a fast [te0mp1o2], it deviates from the traditions of the classic [G1E2N3R4E5] style, yet maintains a length of around [[N01U12M23_34B45A56R67S78]8 b9ar0s1].</t>
  </si>
  <si>
    <t>The [ti0me1 s2ig3na4tu5re6] of the music specifies the number and duration of beats in each measure. It is typically represented as a fraction, with the top number indicating the number of beats in a measure and the bottom number indicating the note value that represents one beat. For example, a [ti0me1 s2ig3na4tu5re6] of 4/4 indicates that there are four beats in each measure and that a quarter note represents one beat. Other common [ti0me1 s2ig3na4tu5re6]s include 3/4, 6/8, and 2/4. The [ti0me1 s2ig3na4tu5re6] is an essential element of written music, as it provides a framework for understanding the rhythm and structure of a piece.</t>
  </si>
  <si>
    <t>This song is characterized by its [G1E2N3R4E5] sound, and at the same time, it is devoid of [I1N2S3T4R5U6M7E8N9T0S1]. The absence of [I1N2S3T4R5U6M7E8N9T0S1] in this song gives it a unique quality that sets it apart from other songs in the same genre. Despite lacking [I1N2S3T4R5U6M7E8N9T0S1], the song still manages to captivate listeners with its [G1E2N3R4E5] elements, showcasing the versatility and creativity of the artist behind it.</t>
  </si>
  <si>
    <t>The [R1A2N3G4E5]-[oc0ta1ve2] compact pitch range of this music creates a focused and impactful musical performance, while the use of the [[K01E12Y23]3 k4ey5] adds a special emotional quality. The stimulating rhythm of the song, which lasts for [T1M213] seconds, is complemented by the absence of [I1N2S3T4R5U6M7E8N9T0S1] in the instrumentation. Additionally, the unconventional [[T01I12M23E34_45S56I67G78N89A90T01U12R23E34]4 t5im6e 7si8gn9at0ur1e2] of the song, combined with its fast [te0mp1o2], makes it stand out as a unique piece. Despite not being a quintessential example of the [G1E2N3R4E5] style, this song's various elements come together to create a distinctive musical experience.</t>
  </si>
  <si>
    <t>['P4_1', 'K1_1', 'TM1_1', 'R3_0', 'I1_0', 'TS1_1', 'S4_1', 'S2_1']</t>
  </si>
  <si>
    <t>The music in question has a limited pitch range of [R1A2N3G4E5] [oc0ta1ve2s3], which allows for a greater emphasis on the nuances of tone and phrasing. Additionally, the use of the [[K01E12Y23]3 k4ey5] provides a powerful and memorable sound. The song has a runtime of [T1M213] seconds and features a serene rhythm, without the inclusion of [I1N2S3T4R5U6M7E8N9T0S1]. The music is played in a [T1I2M3E4_5S6I7G8N9A0T1U2R3E4] meter and is steeped in the traditions of [G1E2N3R4E5] style. Overall, the music in question is reminiscent of the work of [A1R2T3I4S5T6], and captures the essence of this particular style.</t>
  </si>
  <si>
    <t>The pitch range of [R1A2N3G4E5] [oc0ta1ve2s3] in this music adds a distinctive character and emphasizes its emotional depth. Along with the use of the [[K01E12Y23]3 k4ey5], a distinct atmosphere is created. The running time of the song is [T1M213] seconds, and it features a powerful and driving beat. Interestingly, the arrangement of this song omits the use of [I1N2S3T4R5U6M7E8N9T0S1]. The [ti0me1 s2ig3na4tu5re6] of the music is [T1I2M3E4_5S6I7G8N9A0T1U2R3E4], and the [te0mp1o2] is moderate. Overall, the music is imbued with [E1M2O3T4I5O6N7].</t>
  </si>
  <si>
    <t>['S4_0', 'TM1_1', 'R3_1', 'I1_0']</t>
  </si>
  <si>
    <t>This song deviates from the typical patterns of the [G1E2N3R4E5] genre, featuring a very powerful and driving beat. It has a duration of [T1M213] seconds and interestingly, does not incorporate any [I1N2S3T4R5U6M7E8N9T0S1].</t>
  </si>
  <si>
    <t>This musical piece employs a specific pitch range of [R1A2N3G4E5] [oc0ta1ve2s3], which contributes to a cohesive and unified sound throughout the song. The use of [[K01E12Y23]3 k4ey5] also helps to convey a unique and resonant sound. The song's playtime lasts [T1M213] seconds and has a fast rhythm that can be very tranquilizing. Interestingly, the arrangement of this piece has omitted the use of [I1N2S3T4R5U6M7E8N9T0S1], and it follows a [T1I2M3E4_5S6I7G8N9A0T1U2R3E4] meter. Despite not adhering to the typical patterns of the [G1E2N3R4E5] genre, the song is composed of roughly [[N01U12M23_34B45A56R67S78]8 b9ar0s1].</t>
  </si>
  <si>
    <t>['K1_1', 'TS1_o', 'I1_1', 'S4_1', 'B1_1']</t>
  </si>
  <si>
    <t>This song is rooted in the conventions of [G1E2N3R4E5] music and is composed in the [[K01E12Y23]3 k4ey5]. Although the [ti0me1 s2ig3na4tu5re6] of the song, [T1I2M3E4_5S6I7G8N9A0T1U2R3E4], is not commonly used, the music is brought to life through the use of [I1N2S3T4R5U6M7E8N9T0S1]. The song consists of roughly [[N01U12M23_34B45A56R67S78]8 b9ar0s1].</t>
  </si>
  <si>
    <t>This song has a moderate [te0mp1o2] and the duration of the track is [T1M213] seconds.</t>
  </si>
  <si>
    <t>This song is played at a moderate speed and has a duration of [T1M213] seconds. Its composition doesn't involve the use of [I1N2S3T4R5U6M7E8N9T0S1].</t>
  </si>
  <si>
    <t>This song offers a unique and memorable listening experience with its pitch range of [R1A2N3G4E5] [oc0ta1ve2s3]. It has a duration of [[N01U12M23_34B45A56R67S78]8 b9ar0s1], and its length is [T1M213] seconds.</t>
  </si>
  <si>
    <t>The [[K01E12Y23]3 k4ey5] in this [[T01I12M23E34_45S56I67G78N89A90T01U12R23E34]4 t5im6e 7si8gn9at0ur1e2] music provides a powerful and memorable sound that lasts [T1M213] seconds.</t>
  </si>
  <si>
    <t>['P4_1', 'TM1_1', 'R3_2', 'TS1_1', 'EM1_1', 'B1_1']</t>
  </si>
  <si>
    <t>The musical performance of this song is characterized by its compact pitch range of [R1A2N3G4E5] [oc0ta1ve2s3], resulting in a focused and impactful sound. The song's moderate [te0mp1o2], as well as its [[T01I12M23E34_45S56I67G78N89A90T01U12R23E34]4 t5im6e 7si8gn9at0ur1e2], contribute to its overall musicality. The music is defined by its [E1M2O3T4I5O6N7] quality, conveyed over the course of [T1M213] seconds and [[N01U12M23_34B45A56R67S78]8 b9ar0s1].</t>
  </si>
  <si>
    <t>This song has a quick [te0mp1o2] and a running time of [T1M213] seconds. The rhythm of the song is moderate and consistent, providing a steady beat that keeps the music flowing smoothly.</t>
  </si>
  <si>
    <t>['K1_1', 'TM1_1', 'R3_1', 'TS1_o', 'I1_0', 'T1_0']</t>
  </si>
  <si>
    <t>The music that is being referred to is composed in the [[K01E12Y23]3 k4ey5] and has a quick [te0mp1o2]. The song has a strong beat and plays for [T1M213] seconds. Its [ti0me1 s2ig3na4tu5re6] is atypical, indicated by [T1I2M3E4_5S6I7G8N9A0T1U2R3E4]. Interestingly, this song's composition does not involve the use of [I1N2S3T4R5U6M7E8N9T0S1].</t>
  </si>
  <si>
    <t>The musical piece is a captivating and memorable experience that showcases a pitch range within [R1A2N3G4E5] [oc0ta1ve2s3]. Its choice of [[K01E12Y23]3 k4ey5] contributes to the overall allure of the music. Additionally, the song has a runtime of [T1M213] seconds, providing ample time to enjoy the easy-going rhythm. Overall, this musical piece offers a delightful listening experience with its impressive pitch range, captivating [ke0y1] choice, and relaxed rhythm.</t>
  </si>
  <si>
    <t>['I4_0', 'P4_1', 'TS1_o']</t>
  </si>
  <si>
    <t>The main instrument used for the melody in this track is not [I1N2S3T4R5U6M7E8N9T0]. However, the music's pitch range of [R1A2N3G4E5] [oc0ta1ve2s3] creates a unique and memorable listening experience. Additionally, the song's [ti0me1 s2ig3na4tu5re6] is atypical, adding to its distinctive quality.</t>
  </si>
  <si>
    <t>The [T1M213]-second song with a limited pitch range of [R1A2N3G4E5] [oc0ta1ve2s3] allows for a greater emphasis on the nuances of tone and phrasing, while the [[K01E12Y23]3 k4ey5] contributes to its special emotional quality. The rhythm of the song is just right, not too fast or too slow, and the [I1N2S3T4R5U6M7E8N9T0S1] play an important role in creating its overall sound. It is performed at a rapid pace, using the [[T01I12M23E34_45S56I67G78N89A90T01U12R23E34]4 t5im6e 7si8gn9at0ur1e2], and is characterized by its [E1M2O3T4I5O6N7] nature.</t>
  </si>
  <si>
    <t>The musical piece that I am describing showcases a pitch range within [R1A2N3G4E5] [oc0ta1ve2s3] and is made up of [[N01U12M23_34B45A56R67S78]8 b9ar0s1] in its song structure. The [te0mp1o2] of the music is very slow and relaxing, and the meter of the song is [T1I2M3E4_5S6I7G8N9A0T1U2R3E4]. Overall, the composition creates a soothing and calming atmosphere, thanks to the combination of its pitch range, song structure, [te0mp1o2], and meter.</t>
  </si>
  <si>
    <t>['P4_1', 'K1_1', 'TM1_1', 'R3_2', 'I1_1', 'TS1_1', 'T1_0', 'S4_1', 'B1_1']</t>
  </si>
  <si>
    <t>This music falls squarely within the [G1E2N3R4E5] genre and features [[N01U12M23_34B45A56R67S78]8 b9ar0s1] in its composition. Its pitch range is within [R1A2N3G4E5] [oc0ta1ve2s3] and the use of [[K01E12Y23]3 k4ey5] creates a distinct atmosphere. The duration of this song is [T1M213] seconds, and the rhythm is moderate and consistent, played at a high [te0mp1o2]. The [I1N2S3T4R5U6M7E8N9T0S1] add to the musical composition, which follows a [T1I2M3E4_5S6I7G8N9A0T1U2R3E4] meter.</t>
  </si>
  <si>
    <t>The pitch range of [R1A2N3G4E5] [oc0ta1ve2s3] adds a distinctive character to the music, emphasizing its emotional depth. This music is composed in the [[K01E12Y23]3 k4ey5]. Together, the use of this specific pitch range and [ke0y1] create a unique and expressive sound that enhances the emotional impact of the music. The range adds variation and dynamic contrast, while the [ke0y1] provides a harmonic foundation that supports the overall mood of the composition.</t>
  </si>
  <si>
    <t>['P4_1', 'TM1_1', 'R3_2', 'TS1_o', 'I1_0', 'EM1_1']</t>
  </si>
  <si>
    <t>This song offers a diverse and dynamic listening experience with a pitch range spanning [R1A2N3G4E5] [oc0ta1ve2s3]. It has a calm and moderate rhythm and runs for [T1M213] seconds, featuring an unusual [ti0me1 s2ig3na4tu5re6 o7f 8[T91I02M13E24_35S46I57G68N79A80T91U02R13E24]3]. Notably absent from this song are [I1N2S3T4R5U6M7E8N9T0S1], adding to its unique character. The music projects [E1M2O3T4I5O6N7], making for a captivating and engaging listening experience.</t>
  </si>
  <si>
    <t>The compact pitch range of [R1A2N3G4E5] [oc0ta1ve2s3] results in a focused and impactful musical performance, complemented by its use of [[K01E12Y23]3 k4ey5], conveying a unique and resonant sound. With a running time of [T1M213] seconds, the rhythm in this song is truly electrifying, supported by the employed [I1N2S3T4R5U6M7E8N9T0S1]. Featuring a [T1I2M3E4_5S6I7G8N9A0T1U2R3E4] meter, the song is performed quickly, projecting [E1M2O3T4I5O6N7] throughout its [[N01U12M23_34B45A56R67S78]8 b9ar0s1].</t>
  </si>
  <si>
    <t>The musical piece in question showcases a pitch range within [R1A2N3G4E5] [oc0ta1ve2s3], while its use of the [[K01E12Y23]3 k4ey5] creates a rich and dynamic sonic palette. The track has a duration of [T1M213] seconds and its arrangement intentionally omits the use of [I1N2S3T4R5U6M7E8N9T0S1], resulting in a distinctive sound that highlights the musical elements that are present. Overall, the composition is notable for its impressive pitch range and the creative decisions made in its arrangement.</t>
  </si>
  <si>
    <t>This music offers a unique and memorable listening experience with its pitch range of [R1A2N3G4E5] [oc0ta1ve2s3]. The [[K01E12Y23]3 k4ey5] provides a powerful and memorable sound, while the song lasts [T1M213] seconds. Its rhythm is very easy-going, and [I1N2S3T4R5U6M7E8N9T0S1] are not included in the instrumentation. The [ti0me1 s2ig3na4tu5re6] of this song is out of the ordinary, and it is performed at a rapid pace. Overall, the music is characterized by [E1M2O3T4I5O6N7].</t>
  </si>
  <si>
    <t>This song has a pitch range of [R1A2N3G4E5] [oc0ta1ve2s3] and a very pronounced rhythm, and its composition does not involve the use of [I1N2S3T4R5U6M7E8N9T0S1].</t>
  </si>
  <si>
    <t>['P4_1', 'T1_1', 'EM1_1', 'TS1_o']</t>
  </si>
  <si>
    <t>The music in this song has a limited pitch range of [R1A2N3G4E5] [oc0ta1ve2s3], which allows for a greater emphasis on the nuances of tone and phrasing. Its slow rhythm and unique [ti0me1 s2ig3na4tu5re6] set it apart from more conventional pieces of music. Despite this non-conformity, the music still manages to radiate [E1M2O3T4I5O6N7], creating a powerful and memorable listening experience.</t>
  </si>
  <si>
    <t>['P4_1', 'K1_1', 'TM1_1', 'R3_0', 'I1_1', 'TS1_o', 'T1_2', 'S4_1', 'S2_0']</t>
  </si>
  <si>
    <t>This song embodies the characteristics of [G1E2N3R4E5] style and deviates from [A1R2T3I4S5T6]'s usual sound. Its pitch range spans [R1A2N3G4E5] [oc0ta1ve2s3] and features a peaceful beat with a moderate rhythm. [[K01E12Y23]3 k4ey5] gives the music a special emotional quality. The use of [I1N2S3T4R5U6M7E8N9T0S1] is vital to the composition, and its [ti0me1 s2ig3na4tu5re6] is not regular, adding to the unique feel. Despite the irregular [ti0me1 s2ig3na4tu5re6], the song lasts [T1M213] seconds, leaving a lasting impression on the listener.</t>
  </si>
  <si>
    <t>This song is [T1M213] seconds long and progresses over [[N01U12M23_34B45A56R67S78]8 b9ar0s1]. The comfortable beat, combined with the pitch range of [R1A2N3G4E5] [oc0ta1ve2s3], adds a distinctive character to the music, emphasizing its emotional depth.</t>
  </si>
  <si>
    <t>The music in this song follows a [T1I2M3E4_5S6I7G8N9A0T1U2R3E4] meter and [I1N2S3T4R5U6M7E8N9T0S1] are not included in the instrumentation.</t>
  </si>
  <si>
    <t>['P4_1', 'K1_1', 'TS1_1', 'I1_0', 'I4_0']</t>
  </si>
  <si>
    <t>The music in question presents a diverse and dynamic listening experience with its pitch range spanning [R1A2N3G4E5] [oc0ta1ve2s3]. It also features a rich and dynamic sonic palette due to its use of [[K01E12Y23]3 k4ey5]. The [ti0me1 s2ig3na4tu5re6] of the music is [T1I2M3E4_5S6I7G8N9A0T1U2R3E4]. However, the arrangement of this song has omitted the use of [I1N2S3T4R5U6M7E8N9T0S1]. Despite this, the melody track is able to stand on its own without relying on the use of [I1N2S3T4R5U6M7E8N9T0].</t>
  </si>
  <si>
    <t>['TS1_1', 'S4_1', 'R3_1', 'I1_0']</t>
  </si>
  <si>
    <t>This music is a prime representation of the [G1E2N3R4E5] style, with a meter of [T1I2M3E4_5S6I7G8N9A0T1U2R3E4] and a highly energetic beat. Interestingly, [I1N2S3T4R5U6M7E8N9T0S1] are notably absent from the song, adding to its unique character and showcasing the creativity of the composer or performers. Despite the lack of these traditional instruments, the music still manages to capture the essence of the genre and deliver an exciting listening experience.</t>
  </si>
  <si>
    <t>['TS1_1', 'TM1_1', 'R3_0', 'I1_0']</t>
  </si>
  <si>
    <t>This song has a runtime of [T1M213] seconds and is based on a [[T01I12M23E34_45S56I67G78N89A90T01U12R23E34]4 t5im6e 7si8gn9at0ur1e2]. The rhythm in the music is very harmonious, and the song has intentionally opted not to incorporate [I1N2S3T4R5U6M7E8N9T0S1].</t>
  </si>
  <si>
    <t>The compact pitch range of [R1A2N3G4E5] [oc0ta1ve2s3] can have a significant impact on musical performance. When a musician restricts the range of notes they use, it often leads to a more focused and impactful sound. By limiting the available pitches, a performer is forced to be more creative in their use of melody, harmony, and rhythm. This can result in a more cohesive and powerful performance that draws in listeners and creates a memorable musical experience. Whether in classical, jazz, or popular music, the use of a compact pitch range can be a valuable tool for creating musical impact.</t>
  </si>
  <si>
    <t>The music's limited pitch range of [R1A2N3G4E5] [oc0ta1ve2s3] allows for a greater emphasis on the nuances of tone and phrasing, composed in the [[K01E12Y23]3 k4ey5] with a duration of [T1M213] seconds. The beat in this song is very tranquilizing, and [I1N2S3T4R5U6M7E8N9T0S1] should be included in the music. The meter of the music is [T1I2M3E4_5S6I7G8N9A0T1U2R3E4], creating a balanced and soothing beat that projects [E1M2O3T4I5O6N7].</t>
  </si>
  <si>
    <t>The music in this track has a compact pitch range of [R1A2N3G4E5] [oc0ta1ve2s3], resulting in a focused and impactful performance that is further enhanced by its [[K01E12Y23]3 k4ey5], which gives it a special emotional quality. The powerful rhythm, played by [I1N2S3T4R5U6M7E8N9T0S1], adds to the music's impact and intensity. The song is based on a [[T01I12M23E34_45S56I67G78N89A90T01U12R23E34]4 t5im6e 7si8gn9at0ur1e2] and has a sluggish [te0mp1o2], projecting a [E1M2O3T4I5O6N7] emotional quality throughout its [T1M213] seconds duration.</t>
  </si>
  <si>
    <t>This song has approximately [[N01U12M23_34B45A56R67S78]8 b9ar0s1] and should include [I1N2S3T4R5U6M7E8N9T0S1] in the music. Whether you're a musician or a music enthusiast, understanding the structure of a song and the instrumentation used can greatly enhance your listening experience. The number of bars in a song refers to the number of measures, or groups of beats, that make up the song's structure. Meanwhile, the choice of instruments used can greatly affect the mood and overall sound of the piece, making it important to consider when composing or arranging music.</t>
  </si>
  <si>
    <t>['K1_1', 'TM1_1', 'TS1_o', 'I1_0', 'EM1_1', 'B1_1']</t>
  </si>
  <si>
    <t>This [T1M213]-second song, composed in the [[K01E12Y23]3 k4ey5], employs a non-standard [[T01I12M23E34_45S56I67G78N89A90T01U12R23E34]4 t5im6e 7si8gn9at0ur1e2] and opts not to incorporate [I1N2S3T4R5U6M7E8N9T0S1]. The music is defined by [E1M2O3T4I5O6N7] and consists of [[N01U12M23_34B45A56R67S78]8 b9ar0s1] throughout the song.</t>
  </si>
  <si>
    <t>This music offers a diverse and dynamic listening experience, with a pitch range spanning [R1A2N3G4E5] [oc0ta1ve2s3]. The [[K01E12Y23]3 k4ey5] adds a unique flavor to the music, while the rhythm is very gentle and relaxing, with a runtime of [T1M213] seconds. The use of [I1N2S3T4R5U6M7E8N9T0S1] is vital to the music, which is played at a medium pace with an uncommon [[T01I12M23E34_45S56I67G78N89A90T01U12R23E34]4 t5im6e 7si8gn9at0ur1e2]. This music is defined by [E1M2O3T4I5O6N7], making it a truly immersive and emotive experience for the listener.</t>
  </si>
  <si>
    <t>This music offers a unique and memorable listening experience with its pitch range of [R1A2N3G4E5] [oc0ta1ve2s3]. The [[K01E12Y23]3 k4ey5] provides a powerful and memorable sound, while the tranquil rhythm creates a soothing atmosphere throughout the song's [T1M213] seconds running time. The music should feature [I1N2S3T4R5U6M7E8N9T0S1] to fully showcase its distinct style, which does not conform to the usual standards of the [G1E2N3R4E5] genre. Overall, this song stands out with its unconventional approach to music-making, combining various elements to create a truly one-of-a-kind piece.</t>
  </si>
  <si>
    <t>['P4_1', 'R3_1', 'TS1_o', 'T1_1', 'S4_0', 'B1_1']</t>
  </si>
  <si>
    <t>This song showcases a unique deviation from the typical sound of its genre, with a limited pitch range of [R1A2N3G4E5] [oc0ta1ve2s3]. This limitation, however, allows for a greater emphasis on the nuances of tone and phrasing, which are evident in the relaxed pace at which the music is played. The beat of the song is very energetic, even though its [ti0me1 s2ig3na4tu5re6] is out of the ordinary, with [T1I2M3E4_5S6I7G8N9A0T1U2R3E4] beats per measure. The song's structure comprises of [[N01U12M23_34B45A56R67S78]8 b9ar0s1], which all contribute to its distinct sound.</t>
  </si>
  <si>
    <t>With a pitch range spanning [R1A2N3G4E5] [oc0ta1ve2s3], this music offers a diverse and dynamic listening experience. The [[K01E12Y23]3 k4ey5] gives it a special emotional quality while playing for [T1M213] seconds. Its gentle and calming beat excludes any [I1N2S3T4R5U6M7E8N9T0S1], and the meter of the music is [T1I2M3E4_5S6I7G8N9A0T1U2R3E4]. Played at a moderate pace, this song is a true representation of the [G1E2N3R4E5] genre.</t>
  </si>
  <si>
    <t>This song is characterized by a very fast and lively rhythm. The meter of the music is [T1I2M3E4_5S6I7G8N9A0T1U2R3E4].</t>
  </si>
  <si>
    <t>The use of a specific pitch range of [R1A2N3G4E5] [oc0ta1ve2s3] creates a cohesive and unified sound throughout the musical piece, while the [[K01E12Y23]3 k4ey5] adds a unique flavor to this music. With a running time of [T1M213] seconds, the song's slow and relaxing [te0mp1o2] brings the music to life. It is further enhanced by the presence of [I1N2S3T4R5U6M7E8N9T0S1], and the song's employment of a non-standard [ti0me1 s2ig3na4tu5re6] [T1I2M3E4_5S6I7G8N9A0T1U2R3E4]. As a true representation of the [G1E2N3R4E5] genre, this song embodies a slow [te0mp1o2] and showcases its distinct characteristics.</t>
  </si>
  <si>
    <t>In this song, instruments are notably absent.</t>
  </si>
  <si>
    <t>['K1_1', 'TM1_1', 'R3_2', 'TS1_o']</t>
  </si>
  <si>
    <t>This music conveys a unique and resonant sound through its use of the [[K01E12Y23]3 k4ey5]. The track is [T1M213] seconds in length, and the [te0mp1o2] is not too fast or too slow. Additionally, this song employs an uncommon [ti0me1 s2ig3na4tu5re6], which adds to its distinctive character.</t>
  </si>
  <si>
    <t>The use of a specific pitch range of [R1A2N3G4E5] [oc0ta1ve2s3] creates a cohesive and unified sound throughout the musical piece, while the [[K01E12Y23]3 k4ey5] provides a powerful and memorable sound. With a running time of [T1M213] seconds, the song's rhythm is very relaxing and tranquil. The inclusion of [I1N2S3T4R5U6M7E8N9T0S1] adds to the musical composition, complementing the overall atmosphere. The [ti0me1 s2ig3na4tu5re6] of the music is [T1I2M3E4_5S6I7G8N9A0T1U2R3E4], and it is played at a medium pace. Not embodying the typical features of [G1E2N3R4E5] style, this music offers a unique and distinct experience.</t>
  </si>
  <si>
    <t>This song is characterized by its high-[te0mp1o2] and non-standard [ti0me1 s2ig3na4tu5re6]. The energetic rhythm of the music combined with the unusual [ti0me1 s2ig3na4tu5re6] creates a unique and distinctive sound that is sure to grab the listener's attention. The use of a non-standard [ti0me1 s2ig3na4tu5re6] adds complexity and depth to the composition, showcasing the musician's skill and creativity in crafting a truly memorable piece of music. Overall, this song's combination of high-[te0mp1o2] and non-standard [ti0me1 s2ig3na4tu5re6] creates a dynamic and exciting listening experience.</t>
  </si>
  <si>
    <t>With a pitch range spanning [R1A2N3G4E5] [oc0ta1ve2s3], this music offers a diverse and dynamic listening experience. Composed in the [[K01E12Y23]3 k4ey5], the song captivates listeners for [T1M213] seconds with its comfortably moderate rhythm. Devoid of [I1N2S3T4R5U6M7E8N9T0S1], it is based on a [[T01I12M23E34_45S56I67G78N89A90T01U12R23E34]4 t5im6e 7si8gn9at0ur1e2] and played at a rapid pace, yet it does not embody the essence of the [G1E2N3R4E5] genre.</t>
  </si>
  <si>
    <t>The use of a specific pitch range of [R1A2N3G4E5] [oc0ta1ve2s3] creates a cohesive and unified sound throughout the musical piece, while the music's use of [[K01E12Y23]3 k4ey5] creates a rich and dynamic sonic palette. With a duration of [T1M213] seconds, this song showcases a steady and moderate rhythm, devoid of any [I1N2S3T4R5U6M7E8N9T0S1]. Its [ti0me1 s2ig3na4tu5re6] is [T1I2M3E4_5S6I7G8N9A0T1U2R3E4], and the music moves at a moderate pace, ultimately characterized by [E1M2O3T4I5O6N7].</t>
  </si>
  <si>
    <t>This music is composed in the [[K01E12Y23]3 k4ey5] and should feature [I1N2S3T4R5U6M7E8N9T0S1].</t>
  </si>
  <si>
    <t>The deliberate use of a specific pitch range of [R1A2N3G4E5] [oc0ta1ve2s3], combined with the [[K01E12Y23]3 k4ey5], creates a cohesive and powerful sound throughout the entire [T1M213]-second track. The beat of this song is soothing, and the exclusion of certain instruments enhances its unmistakable [G1E2N3R4E5] style. The [ti0me1 s2ig3na4tu5re6] of the music is [T1I2M3E4_5S6I7G8N9A0T1U2R3E4], and the [te0mp1o2] is moderate, making it easy to remember and appreciate. Overall, the deliberate choices made in the composition of this piece have resulted in a memorable and unified musical experience.</t>
  </si>
  <si>
    <t>['P4_1', 'K1_1', 'R3_0', 'TS1_o', 'T1_2', 'S4_0']</t>
  </si>
  <si>
    <t>The music in this song has several unique features that contribute to its distinctive character. Firstly, the pitch range spans [R1A2N3G4E5] [oc0ta1ve2s3], adding depth to the emotions conveyed through the music. Additionally, the use of the [[K01E12Y23]3 k4ey5] creates a powerful and memorable sound. The comfortable beat of the song and its medium [te0mp1o2] provide a pleasant listening experience. Furthermore, the use of an uncommon [[T01I12M23E34_45S56I67G78N89A90T01U12R23E34]4 t5im6e 7si8gn9at0ur1e2] adds to the song's uniqueness. Despite these defining characteristics, the song cannot be easily classified into a single [G1E2N3R4E5] style, making it a truly unique and innovative piece of music.</t>
  </si>
  <si>
    <t>With a pitch range spanning [R1A2N3G4E5] [oc0ta1ve2s3], this music offers a diverse and dynamic listening experience, while the [[K01E12Y23]3 k4ey5] adds a unique flavor. Clocking in at [T1M213] seconds, the song maintains a moderate [te0mp1o2] and stands out with the absence of [I1N2S3T4R5U6M7E8N9T0S1]. The non-standard [[T01I12M23E34_45S56I67G78N89A90T01U12R23E34]4 t5im6e 7si8gn9at0ur1e2] further distinguishes the composition. Despite being played at a moderate pace, the song's sound avoids heavy influence from the conventions of the [G1E2N3R4E5] genre.</t>
  </si>
  <si>
    <t>The music's limited pitch range of [R1A2N3G4E5] [oc0ta1ve2s3] allows for a greater emphasis on the nuances of tone and phrasing, while the [[K01E12Y23]3 k4ey5] provides a powerful and memorable sound. With a duration of [T1M213] seconds, the song's gentle and calming beat is complemented by the absence of [I1N2S3T4R5U6M7E8N9T0S1]. An unusual [[T01I12M23E34_45S56I67G78N89A90T01U12R23E34]4 t5im6e 7si8gn9at0ur1e2] adds to the unique character of the song, which maintains a moderate pace throughout. Overall, the music is characterized by [E1M2O3T4I5O6N7], making for a truly distinctive listening experience.</t>
  </si>
  <si>
    <t>['K1_1', 'B1_1', 'TM1_1', 'S4_1']</t>
  </si>
  <si>
    <t>The song embodies the characteristics of [G1E2N3R4E5] style, with [[K01E12Y23]3 k4ey5] adding a unique flavor to its music. You can count [[N01U12M23_34B45A56R67S78]8 b9ar0s1] in this song, and its running time is [T1M213] seconds.</t>
  </si>
  <si>
    <t>The use of a specific pitch range of [R1A2N3G4E5] [oc0ta1ve2s3] creates a cohesive and unified sound throughout the musical piece, combined with its use of [[K01E12Y23]3 k4ey5] to convey a unique and resonant sound. The length of the track is [T1M213] seconds, and its [te0mp1o2] is moderate and enjoyable, while deliberately excluding [I1N2S3T4R5U6M7E8N9T0S1]. Furthermore, the song employs an uncommon [ti0me1 s2ig3na4tu5re6 o7f 8[T91I02M13E24_35S46I57G68N79A80T91U02R13E24]3]. Despite having a medium [te0mp1o2], this music is not a prime example of the typical [G1E2N3R4E5] style.</t>
  </si>
  <si>
    <t>['K1_1', 'T1_2', 'EM1_1', 'TS1_1']</t>
  </si>
  <si>
    <t>The captivating and memorable experience of this music is enhanced by its choice of [[K01E12Y23]3 k4ey5], accompanied by a medium [te0mp1o2]. Defined by [E1M2O3T4I5O6N7], the music immerses listeners in its distinct character. Furthermore, the composition adheres to [T1I2M3E4_5S6I7G8N9A0T1U2R3E4], adding another layer of rhythm and structure to the overall piece.</t>
  </si>
  <si>
    <t>['P4_1', 'TM1_1', 'TS1_o', 'T1_2', 'EM1_1']</t>
  </si>
  <si>
    <t>The music's pitch range of [R1A2N3G4E5] [oc0ta1ve2s3] provides a unique and memorable listening experience in this [T1M213]-second track. Despite the irregular [ti0me1 s2ig3na4tu5re6] of the song, the [te0mp1o2] remains moderate, and the music radiates with [E1M2O3T4I5O6N7]. The combination of these elements creates an unforgettable auditory experience that draws the listener in and holds their attention throughout the piece. Whether it's the range of notes, the timing, the [te0mp1o2], or the emotion conveyed, this music has something special to offer to anyone who appreciates the art of sound.</t>
  </si>
  <si>
    <t>The [ti0me1 s2ig3na4tu5re6] of this song is not commonly used, but the [[K01E12Y23]3 k4ey5] adds a unique flavor to the music. Notably absent in this song are [I1N2S3T4R5U6M7E8N9T0S1].</t>
  </si>
  <si>
    <t>The song has a duration of [T1M213] seconds.</t>
  </si>
  <si>
    <t>['P4_1', 'TM1_1', 'R1_0', 'TS1_o', 'I1_0', 'S4_1']</t>
  </si>
  <si>
    <t>The distinctive character of the music is emphasized by its pitch range of [R1A2N3G4E5] [oc0ta1ve2s3], which adds to its emotional depth. This [T1M213]-second-long song, representing [G1E2N3R4E5] music, is not dance-friendly due to its style and features a non-standard [ti0me1 s2ig3na4tu5re6 o7f 8[T91I02M13E24_35S46I57G68N79A80T91U02R13E24]3]. The absence of [I1N2S3T4R5U6M7E8N9T0S1] further adds to the song's unique character, making it a classic representation of the genre.</t>
  </si>
  <si>
    <t>The music I am referring to offers a unique and memorable listening experience with its pitch range spanning [R1A2N3G4E5] [oc0ta1ve2s3]. This song is composed of approximately [[N01U12M23_34B45A56R67S78]8 b9ar0s1] and has a duration of [T1M213] seconds. To achieve the desired effect, the music should feature the specified instruments.</t>
  </si>
  <si>
    <t>['EM1_1', 'P4_1', 'T1_1', 'B1_1']</t>
  </si>
  <si>
    <t>The musical piece is defined by its [E1M2O3T4I5O6N7] and showcases a pitch range within [R1A2N3G4E5] [oc0ta1ve2s3]. It has a relaxed [te0mp1o2] and a song structure made up of [[N01U12M23_34B45A56R67S78]8 b9ar0s1].</t>
  </si>
  <si>
    <t>['P4_1', 'K1_1', 'TM1_1', 'TS1_o', 'B1_1']</t>
  </si>
  <si>
    <t>This song has a running time of [T1M213] seconds and employs an uncommon [[T01I12M23E34_45S56I67G78N89A90T01U12R23E34]4 t5im6e 7si8gn9at0ur1e2]. Its pitch range is within [R1A2N3G4E5] [oc0ta1ve2s3] and [[K01E12Y23]3 k4ey5] adds a unique flavor to this music. The song's length is around [[N01U12M23_34B45A56R67S78]8 b9ar0s1], making it a distinct piece with a specific sound and structure.</t>
  </si>
  <si>
    <t>With a pitch range spanning [R1A2N3G4E5] [oc0ta1ve2s3], this music offers a diverse and dynamic listening experience in the [[K01E12Y23]3 k4ey5], providing a powerful and memorable sound. The duration of the track is [T1M213] seconds, complemented by a balanced rhythm and enriched by the inclusion of [I1N2S3T4R5U6M7E8N9T0S1] in the musical composition. The [[T01I12M23E34_45S56I67G78N89A90T01U12R23E34]4 t5im6e 7si8gn9at0ur1e2] is used, and the [te0mp1o2] of this slow-paced song creates an atmosphere filled with [E1M2O3T4I5O6N7].</t>
  </si>
  <si>
    <t>['TM1_1', 'R3_1', 'TS1_o', 'I1_0', 'T1_0', 'B1_1']</t>
  </si>
  <si>
    <t>The track I am referring to is TM1 seconds long and features a forceful beat with an unconventional [ti0me1 s2ig3na4tu5re6]. The composition of this song does not involve the use of any instruments and it is performed at a rapid pace. The song's length is approximately NUM_BARS bars.</t>
  </si>
  <si>
    <t>The pitch range of [R1A2N3G4E5] [oc0ta1ve2s3] adds a distinctive character to the music, emphasizing its emotional depth, while the [[K01E12Y23]3 k4ey5] gives this music a special emotional quality. This track is [T1M213] seconds long and features a rhythm that is very easy-going. The [I1N2S3T4R5U6M7E8N9T0S1] add to the musical composition, which is in [T1I2M3E4_5S6I7G8N9A0T1U2R3E4] and has a speedy [te0mp1o2]. It does not follow the usual patterns of the [G1E2N3R4E5] sound and is comprised of [[N01U12M23_34B45A56R67S78]8 b9ar0s1].</t>
  </si>
  <si>
    <t>The musical piece showcases a pitch range within [R1A2N3G4E5] [oc0ta1ve2s3] and features the [[K01E12Y23]3 k4ey5], providing a powerful and memorable sound. With a duration of [T1M213] seconds, this song captivates listeners with its exceptionally energetic beat. It stands out further with its unconventional [ti0me1 s2ig3na4tu5re6 o7f 8[T91I02M13E24_35S46I57G68N79A80T91U02R13E24]3]. The arrangement of this song deliberately omits the use of [I1N2S3T4R5U6M7E8N9T0S1], resulting in a unique sonic experience. Ultimately, the song embodies the essence of classic [G1E2N3R4E5] music, combining its distinctive elements into a harmonious composition.</t>
  </si>
  <si>
    <t>The compact pitch range of [R1A2N3G4E5] [oc0ta1ve2s3] contributes to creating a focused and impactful musical performance, while the intense [te0mp1o2] of the song further enhances its energy. Together, these musical elements work in tandem to deliver a powerful and memorable musical experience. Whether you're listening to the song or performing it, the combination of a narrow pitch range and a fast [te0mp1o2] can help to create a sense of urgency and excitement that captivates listeners and keeps them engaged throughout the piece.</t>
  </si>
  <si>
    <t>['B1_1', 'TM1_1', 'TS1_o']</t>
  </si>
  <si>
    <t>This song is characterized by a few unique features. It spans approximately [[N01U12M23_34B45A56R67S78]8 b9ar0s1] and runs for [T1M213] seconds, making it a relatively long piece of music. However, what sets it apart even more is the uncommon [ti0me1 s2ig3na4tu5re6] employed throughout the song. Despite its unusual [ti0me1 s2ig3na4tu5re6], the song maintains a consistent and engaging rhythm that captivates listeners. Overall, this song stands out for its length, complexity, and distinctive [ti0me1 s2ig3na4tu5re6], making it a truly memorable piece of music.</t>
  </si>
  <si>
    <t>It makes me feel relaxed and calm whenever I listen to it. The slow [te0mp1o2] and gentle rhythm create a soothing ambiance that helps me unwind after a long day. The melody is also very pleasing to the ear, and I find myself humming it even after the song has ended. Overall, this song has a therapeutic effect on me and is one of my go-to choices when I need to destress.</t>
  </si>
  <si>
    <t>The music in question possesses several noteworthy qualities that give it a distinct character. Its pitch range spans [R1A2N3G4E5] [oc0ta1ve2s3], which emphasizes the emotional depth of the composition. Additionally, the use of the [[K01E12Y23]3 k4ey5] contributes to the unique and resonant sound of the music. The song's duration is [T1M213] seconds, and it features a peaceful and easy rhythm that is complemented by the use of [I1N2S3T4R5U6M7E8N9T0S1]. The music is played at a swift pace and has a meter of [T1I2M3E4_5S6I7G8N9A0T1U2R3E4]. Overall, the composition conveys a strong sense of [E1M2O3T4I5O6N7] that further adds to its emotive power.</t>
  </si>
  <si>
    <t>['P4_1', 'TM1_1', 'R3_0', 'I1_1', 'S4_1']</t>
  </si>
  <si>
    <t>The use of a specific pitch range of [R1A2N3G4E5] [oc0ta1ve2s3] creates a cohesive and unified sound throughout the musical piece, which is [T1M213] seconds in length. This song has a very comfortable beat, with [I1N2S3T4R5U6M7E8N9T0S1] utilized in the musical performance, all steeped in the traditions of [G1E2N3R4E5] style.</t>
  </si>
  <si>
    <t>['K1_1', 'R3_1', 'TS1_o', 'I1_0', 'T1_1', 'B1_1']</t>
  </si>
  <si>
    <t>This music creates a captivating and memorable experience with its choice of [[K01E12Y23]3 k4ey5]. The beat is forceful and the [ti0me1 s2ig3na4tu5re6] is unconventional, featuring [T1I2M3E4_5S6I7G8N9A0T1U2R3E4]. Additionally, this song doesn't feature any [I1N2S3T4R5U6M7E8N9T0S1], adding to its unique sound. Despite its unconventional qualities, the slow [te0mp1o2] allows the listener to fully appreciate the [[N01U12M23_34B45A56R67S78]8 b9ar0s1] that can be heard in this piece.</t>
  </si>
  <si>
    <t>['P4_1', 'K1_1', 'TM1_1', 'R3_1', 'I1_0', 'T1_1', 'EM1_1']</t>
  </si>
  <si>
    <t>The song, played at a leisurely pace, features a pitch range within [R1A2N3G4E5] [oc0ta1ve2s3]. The addition of [[K01E12Y23]3 k4ey5] adds a unique flavor to the music, which has a [E1M2O3T4I5O6N7] feeling. It plays for [T1M213] seconds and has a very fast-paced [te0mp1o2]. Notably, [I1N2S3T4R5U6M7E8N9T0S1] are not featured in this composition.</t>
  </si>
  <si>
    <t>['P4_1', 'TM1_1', 'R3_0', 'TS1_1', 'T1_1']</t>
  </si>
  <si>
    <t>In this musical performance, the pitch range is compact, spanning [R1A2N3G4E5] [oc0ta1ve2s3], which contributes to a focused and impactful sound. The track has a duration of [T1M213] seconds and features a slow-paced beat with a soothing and peaceful [te0mp1o2]. The music employs a [[T01I12M23E34_45S56I67G78N89A90T01U12R23E34]4 t5im6e 7si8gn9at0ur1e2], further enhancing the rhythmic structure of the piece. Together, these elements create a cohesive and calming musical experience for the listener.</t>
  </si>
  <si>
    <t>This music offers a unique and memorable listening experience with its pitch range of [R1A2N3G4E5] [oc0ta1ve2s3]. Its use of [[K01E12Y23]3 k4ey5] creates a distinct atmosphere, while the length of the song is [T1M213] seconds. Opting not to incorporate [I1N2S3T4R5U6M7E8N9T0S1], the music has a moderate [te0mp1o2] and [E1M2O3T4I5O6N7] nature. Throughout the song, [[N01U12M23_34B45A56R67S78]8 b9ar0s1] can be heard, making for a cohesive and structured musical experience.</t>
  </si>
  <si>
    <t>This song has a length of [T1M213] seconds and comprises [[N01U12M23_34B45A56R67S78]8 b9ar0s1], with a very soft and smooth rhythm.</t>
  </si>
  <si>
    <t>It features intricate rhythms and complex melodies. The overall effect is energetic and intense, with a focus on precision and technical skill. The genre is often associated with virtuosic instrumental performances and fast [te0mp1o2]s, creating a thrilling and exhilarating listening experience.</t>
  </si>
  <si>
    <t>This captivating and memorable music's pitch range is within [R1A2N3G4E5] [oc0ta1ve2s3], accompanied by a dynamic rhythm. Running for [T1M213] seconds, this composition in the [[K01E12Y23]3 k4ey5] creates a unique and immersive experience. It deviates from the norm with its [ti0me1 s2ig3na4tu5re6 o7f 8[T91I02M13E24_35S46I57G68N79A80T91U02R13E24]3], while the [te0mp1o2] remains moderate. Remarkably, this song does not utilize [I1N2S3T4R5U6M7E8N9T0S1] and breaks away from the traditions of the classic [G1E2N3R4E5] style.</t>
  </si>
  <si>
    <t>In this musical piece, a specific pitch range of [R1A2N3G4E5] [oc0ta1ve2s3] is employed to create a cohesive and unified sound. The use of [[K01E12Y23]3 k4ey5] adds a unique flavor to the music, while the heavy beat and moderate rhythm give it a distinct character. Although there are no [I1N2S3T4R5U6M7E8N9T0S1] in the song, it still manages to stand out thanks to the uncommon [ti0me1 s2ig3na4tu5re6 o7f 8[T91I02M13E24_35S46I57G68N79A80T91U02R13E24]3]. Furthermore, the song's sound is steeped in the conventions of [G1E2N3R4E5] style, making it a unique and compelling addition to the genre. Overall, the song plays for [T1M213] seconds and showcases a well-crafted and well-executed musical performance.</t>
  </si>
  <si>
    <t>Additionally, the rhythm is very energetic and upbeat. The combination of these elements creates a lively and exciting musical experience for the listener.</t>
  </si>
  <si>
    <t>['T1_1', 'R3_1', 'TS1_1']</t>
  </si>
  <si>
    <t>The music being played has several distinctive features. Firstly, it is performed at a slow [te0mp1o2], allowing the listener to fully absorb the melody and harmonies. Secondly, the beat in this song is very heavy, creating a strong and powerful rhythm that drives the music forward. Additionally, the music features a [T1I2M3E4_5S6I7G8N9A0T1U2R3E4] meter, giving it a unique and recognizable structure that adds to its overall appeal. These elements come together to create a captivating and memorable musical experience.</t>
  </si>
  <si>
    <t>The music's limited pitch range of [R1A2N3G4E5] [oc0ta1ve2s3] allows for a greater emphasis on the nuances of tone and phrasing, while its choice of [[K01E12Y23]3 k4ey5] results in a captivating and memorable experience. With a duration of [T1M213] seconds, the track showcases a gentle and easy rhythm. [I1N2S3T4R5U6M7E8N9T0S1] are not included in the instrumentation of this song, and its uncommon [[T01I12M23E34_45S56I67G78N89A90T01U12R23E34]4 t5im6e 7si8gn9at0ur1e2] adds to its unique character. Despite deviating from the typical musical conventions of [G1E2N3R4E5] style, the song moves gently, offering a distinct musical experience.</t>
  </si>
  <si>
    <t>The music's limited pitch range of [R1A2N3G4E5] [oc0ta1ve2s3] allows for a greater emphasis on the nuances of tone and phrasing, while its choice of [[K01E12Y23]3 k4ey5] results in a captivating and memorable experience. Lasting [T1M213] seconds, this song carries a very peaceful beat and omits any presence of [I1N2S3T4R5U6M7E8N9T0S1]. Based on a [[T01I12M23E34_45S56I67G78N89A90T01U12R23E34]4 t5im6e 7si8gn9at0ur1e2], the music maintains a quick [te0mp1o2] and embodies the characteristics of [G1E2N3R4E5] style.</t>
  </si>
  <si>
    <t>['P4_1', 'R3_1', 'TS1_o']</t>
  </si>
  <si>
    <t>The music in this song has a limited pitch range of [R1A2N3G4E5] [oc0ta1ve2s3], which allows for a greater emphasis on the nuances of tone and phrasing. Despite the limited pitch range, the [te0mp1o2] in this song is very fast-paced, adding to its energetic feel. Furthermore, the [ti0me1 s2ig3na4tu5re6] of this song is not usual, with [T1I2M3E4_5S6I7G8N9A0T1U2R3E4], which adds a unique and unconventional aspect to the composition. Overall, these musical elements work together to create a dynamic and intriguing piece of music.</t>
  </si>
  <si>
    <t>The pitch range of [R1A2N3G4E5] [oc0ta1ve2s3] is a defining feature of music, lending it a unique and memorable character that emphasizes its emotional depth. By expanding the range of notes available to a composer or performer, a wider range of musical expressions and emotions can be conveyed. Whether through soaring melodies or haunting lows, the pitch range is an essential tool for musicians seeking to connect with their audience on a deeper level. Ultimately, the pitch range of a piece of music can greatly influence how it is perceived and remembered by listeners, making it a crucial element in the art of musical composition.</t>
  </si>
  <si>
    <t>The musical piece showcases a pitch range within [R1A2N3G4E5] [oc0ta1ve2s3] and features an unconventional [ti0me1 s2ig3na4tu5re6] [T1I2M3E4_5S6I7G8N9A0T1U2R3E4], creating a mesmerizing blend. The beat in this song is very lulling, adding to the enchanting ambiance of the composition.</t>
  </si>
  <si>
    <t>['P4_1', 'K1_1', 'R3_0', 'TS1_1', 'I1_1', 'S4_1']</t>
  </si>
  <si>
    <t>This music's pitch range is within [R1A2N3G4E5] [oc0ta1ve2s3], and its choice of [[K01E12Y23]3 k4ey5] results in a captivating and memorable experience. The song features a smooth and relaxing beat, with a [ti0me1 s2ig3na4tu5re6 o7f 8[T91I02M13E24_35S46I57G68N79A80T91U02R13E24]3]. The addition of [I1N2S3T4R5U6M7E8N9T0S1] adds to the overall musical composition, which is firmly rooted in the traditions of [G1E2N3R4E5] music. Altogether, these elements come together to create a cohesive and enjoyable listening experience.</t>
  </si>
  <si>
    <t>The music embodies the essence of [G1E2N3R4E5] music, with a limited pitch range of [R1A2N3G4E5] [oc0ta1ve2s3] that allows for a greater emphasis on the nuances of tone and phrasing. The use of [[K01E12Y23]3 k4ey5] adds a unique flavor to the music, while the rhythm of the track is very relaxing and tranquil. Opting not to incorporate [I1N2S3T4R5U6M7E8N9T0S1], the music employs a [[T01I12M23E34_45S56I67G78N89A90T01U12R23E34]4 t5im6e 7si8gn9at0ur1e2] and moves at a slow rate. Overall, the song's duration of [T1M213] seconds creates a beautiful and immersive listening experience that showcases the artistry and creativity of this style of music.</t>
  </si>
  <si>
    <t>This music's pitch range of [R1A2N3G4E5] [oc0ta1ve2s3] offers a unique and memorable listening experience, complemented by its use of [[K01E12Y23]3 k4ey5], conveying a unique and resonant sound. The song, with a playtime of [T1M213] seconds, has a very calming and soothing beat, brought to life through the use of [I1N2S3T4R5U6M7E8N9T0S1]. Featuring a [ti0me1 s2ig3na4tu5re6] that is not commonly found [T1I2M3E4_5S6I7G8N9A0T1U2R3E4], this music has a sluggish [te0mp1o2] that effectively conveys [E1M2O3T4I5O6N7].</t>
  </si>
  <si>
    <t>The music's limited pitch range of [R1A2N3G4E5] [oc0ta1ve2s3] allows for a greater emphasis on the nuances of tone and phrasing, while its use of [[K01E12Y23]3 k4ey5] creates a distinct atmosphere that is filled with [E1M2O3T4I5O6N7]. The [te0mp1o2] of this song is moderate, providing a steady rhythm that complements the music's emotional content. Overall, this composition showcases the power of musical expression, highlighting how even with limited resources, a skilled composer can create a compelling and evocative work of art.</t>
  </si>
  <si>
    <t>['P4_1', 'TM1_1', 'TS1_1', 'I1_0', 'T1_0', 'EM1_1', 'B1_1']</t>
  </si>
  <si>
    <t>The musical piece is a fast-paced composition characterized by [E1M2O3T4I5O6N7], featuring a pitch range spanning [R1A2N3G4E5] [oc0ta1ve2s3] and [I1N2S3T4R5U6M7E8N9T0S1] notably absent. It has a duration of [T1M213] seconds and spans [[N01U12M23_34B45A56R67S78]8 b9ar0s1] with a [ti0me1 s2ig3na4tu5re6 o7f 8[T91I02M13E24_35S46I57G68N79A80T91U02R13E24]3]. Despite the absence of instruments, the piece manages to create a vibrant and engaging rhythm that drives the composition forward, making it an impressive feat of musical creativity.</t>
  </si>
  <si>
    <t>The song has a calm and moderate rhythm.</t>
  </si>
  <si>
    <t>['P4_1', 'K1_1', 'TM1_1', 'R3_1', 'TS1_o', 'T1_0', 'B1_1']</t>
  </si>
  <si>
    <t>With a pitch range spanning [R1A2N3G4E5] [oc0ta1ve2s3], this music offers a diverse and dynamic listening experience, while the [[K01E12Y23]3 k4ey5] adds a unique flavor. Clocking in at [T1M213] seconds long, this song captivates with its powerful and driving beat. Its distinctive [ti0me1 s2ig3na4tu5re6 o7f 8[T91I02M13E24_35S46I57G68N79A80T91U02R13E24]3], fast [te0mp1o2], and progression over [[N01U12M23_34B45A56R67S78]8 b9ar0s1] make it a truly standout composition.</t>
  </si>
  <si>
    <t>In this song, the [I1N2S3T4R5U6M7E8N9T0S1] play an important role in creating the musical experience, with [[N01U12M23_34B45A56R67S78]8 b9ar0s1] being audible to the listener. The combination of these [I1N2S3T4R5U6M7E8N9T0S1] and the structured arrangement of [[N01U12M23_34B45A56R67S78]8 b9ar0s1] results in a unique and captivating sound that captures the essence of the music.</t>
  </si>
  <si>
    <t>['P4_1', 'TM1_1', 'R3_1', 'TS1_o', 'I1_0', 'T1_1']</t>
  </si>
  <si>
    <t>In this musical piece, a specific pitch range of [R1A2N3G4E5] [oc0ta1ve2s3] is utilized to create a cohesive and unified sound, which is maintained throughout the entire [T1M213]-second track. The rhythm of the song is notably lively, and it features a [ti0me1 s2ig3na4tu5re6] that is not commonly found, namely [T1I2M3E4_5S6I7G8N9A0T1U2R3E4]. Interestingly, [I1N2S3T4R5U6M7E8N9T0S1] are notably absent in this composition, contributing to its unique character. Despite its liveliness, this music is played at a leisurely pace, making it both energetic and relaxing.</t>
  </si>
  <si>
    <t>The music in the song is given its sound through the use of various instruments, and it plays for a duration of [T1M213] seconds.</t>
  </si>
  <si>
    <t xml:space="preserve">
I'm sorry, but there doesn't seem to be enough context to create a coherent paragraph with just that one sentence. Please provide additional information or details about the topic you are referring to.</t>
  </si>
  <si>
    <t>This song features a calm and moderate rhythm that creates a soothing ambiance. The music is brought to life through the use of various instruments, each adding its unique sound and texture to the overall composition. Together, the instruments work in harmony to create a cohesive and enjoyable musical experience for the listener. Whether it's the gentle strumming of a guitar or the subtle beat of a drum, each element contributes to the overall mood of the song, making it a pleasure to listen to.</t>
  </si>
  <si>
    <t>This music offers a diverse and dynamic listening experience with a pitch range spanning [R1A2N3G4E5] [oc0ta1ve2s3]. It conveys a unique and resonant sound through its use of [K1E2Y3]. The song has a running time of [T1M213] seconds and features a peaceful and easy rhythm without any [I1N2S3T4R5U6M7E8N9T0S1]. The [ti0me1 s2ig3na4tu5re6] of the song is not usual, as it follows [T1I2M3E4_5S6I7G8N9A0T1U2R3E4]. This low-speed music is filled with [E1M2O3T4I5O6N7], making for a truly special listening experience.</t>
  </si>
  <si>
    <t>['P4_1', 'TM1_1', 'R3_2', 'TS1_1', 'I1_0']</t>
  </si>
  <si>
    <t>With a pitch range spanning [R1A2N3G4E5] [oc0ta1ve2s3], this music offers a diverse and dynamic listening experience. The length of the track is [T1M213] seconds, and it has a moderate [te0mp1o2]. The [ti0me1 s2ig3na4tu5re6] of the music is [T1I2M3E4_5S6I7G8N9A0T1U2R3E4], and [I1N2S3T4R5U6M7E8N9T0S1] are not featured in this song.</t>
  </si>
  <si>
    <t>This music is composed in the [[K01E12Y23]3 k4ey5] and has a duration of [T1M213] seconds. It features a [ti0me1 s2ig3na4tu5re6 o7f 8[T91I02M13E24_35S46I57G68N79A80T91U02R13E24]3] and is played at a medium pace. The music expresses [E1M2O3T4I5O6N7] and follows a structure consisting of [[N01U12M23_34B45A56R67S78]8 b9ar0s1].</t>
  </si>
  <si>
    <t>The melody is soothing and relaxing, with gentle instrumentation and a mellow vocal performance. The overall mood is peaceful and contemplative, creating a calming atmosphere for the listener. The [te0mp1o2] in this song is very soft and smooth, adding to the dreamy quality of the music and enhancing its soothing effect. Together, these elements create a beautiful and serene musical experience that is perfect for relaxation or meditation.</t>
  </si>
  <si>
    <t>['R3_2', 'S4_0']</t>
  </si>
  <si>
    <t>The beat of this song is just right - not too fast, nor too slow. However, this music doesn't fit squarely within the conventions of the [G1E2N3R4E5] sound. Despite not conforming to traditional expectations, the song's unique style and pacing offer a refreshing deviation from the norm.</t>
  </si>
  <si>
    <t>The music has a relaxed [te0mp1o2], and its choice of [[K01E12Y23]3 k4ey5] results in a captivating and memorable experience. The song is composed of approximately [[N01U12M23_34B45A56R67S78]8 b9ar0s1], and [I1N2S3T4R5U6M7E8N9T0S1] are utilized in the musical performance.</t>
  </si>
  <si>
    <t>The use of a specific pitch range of [R1A2N3G4E5] [oc0ta1ve2s3] creates a cohesive and unified sound throughout the [T1M213]-second-long musical piece. Additionally, the choice of [[K01E12Y23]3 k4ey5] results in a captivating and memorable experience. The [te0mp1o2] in this fast-paced song is quite energetic, while the absence of [I1N2S3T4R5U6M7E8N9T0S1] adds to the unique character of the piece. The [ti0me1 s2ig3na4tu5re6] featured in this song is not conventional, as it is [T1I2M3E4_5S6I7G8N9A0T1U2R3E4], and the rhythm is moderate. Overall, the music expresses [E1M2O3T4I5O6N7] and consists of roughly [[N01U12M23_34B45A56R67S78]8 b9ar0s1].</t>
  </si>
  <si>
    <t>['TS1_o', 'EM1_1', 'R3_1', 'I1_1']</t>
  </si>
  <si>
    <t>This song's [ti0me1 s2ig3na4tu5re6] is out of the norm, and it projects a distinct emotion. The beat in this song is very heavy, and the music is brought to life through the use of various instruments.</t>
  </si>
  <si>
    <t>The arrangement of this song has intentionally left out the use of certain instruments.</t>
  </si>
  <si>
    <t>The musical piece utilizes a specific pitch range spanning [R1A2N3G4E5] [oc0ta1ve2s3], which contributes to a cohesive and unified sound. Additionally, the song has a moderate [te0mp1o2], which complements the overall atmosphere. Interestingly, [I1N2S3T4R5U6M7E8N9T0S1] are not featured in this composition, allowing for a unique and distinct sound that emphasizes other musical elements.</t>
  </si>
  <si>
    <t>The compact pitch range of [R1A2N3G4E5] [oc0ta1ve2s3] results in a focused and impactful musical performance, while the [[K01E12Y23]3 k4ey5] adds a unique flavor to this music. With a runtime of [T1M213] seconds, the song exhibits a highly intense rhythm, with [I1N2S3T4R5U6M7E8N9T0S1] notably absent. The unconventional [ti0me1 s2ig3na4tu5re6] [T1I2M3E4_5S6I7G8N9A0T1U2R3E4] adds to the song's distinctive nature, accompanied by its rapid [te0mp1o2]. Not embodying the typical features of [G1E2N3R4E5] style, this music offers a refreshing departure from the norm.</t>
  </si>
  <si>
    <t>The music in this song, a prime example of [G1E2N3R4E5] style, creates a distinct atmosphere through its use of the [[K01E12Y23]3 k4ey5] and a compact pitch range of [R1A2N3G4E5] [oc0ta1ve2s3], resulting in a focused and impactful musical performance. The soothing and peaceful [te0mp1o2], despite being quick, plays for [T1M213] seconds. Additionally, the absence of [I1N2S3T4R5U6M7E8N9T0S1] in this song, accompanied by the [T1I2M3E4_5S6I7G8N9A0T1U2R3E4] meter, adds to the unique and intriguing nature of the music.</t>
  </si>
  <si>
    <t>The music, composed in the [[K01E12Y23]3 k4ey5], features a compact pitch range of [R1A2N3G4E5] [oc0ta1ve2s3], resulting in a focused and impactful performance. With a duration of [T1M213] seconds, the song captivates listeners with its very soft and smooth rhythm. [I1N2S3T4R5U6M7E8N9T0S1] are notably absent from this composition, which follows a [ti0me1 s2ig3na4tu5re6 o7f 8[T91I02M13E24_35S46I57G68N79A80T91U02R13E24]3]. Moving at a slow rate, the music evokes a [E1M2O3T4I5O6N7] nature.</t>
  </si>
  <si>
    <t>['TS1_o', 'I4_1', 'R3_2', 'I1_1']</t>
  </si>
  <si>
    <t>This song's [ti0me1 s2ig3na4tu5re6] is unique and the melody track is highlighted by the sound of [I1N2S3T4R5U6M7E8N9T0]. With a moderate [te0mp1o2], the music is brought to life through the use of [I1N2S3T4R5U6M7E8N9T0S1].</t>
  </si>
  <si>
    <t>['P4_1', 'K1_1', 'TM1_1', 'R3_2', 'I1_0', 'T1_0', 'S4_0']</t>
  </si>
  <si>
    <t>This song has a distinct atmosphere created by its use of the [[K01E12Y23]3 k4ey5], with a fast-paced [te0mp1o2] and a relaxed and moderate rhythm. Its pitch range falls within [R1A2N3G4E5] [oc0ta1ve2s3], and it has a runtime of [T1M213] seconds. Despite its pace, this song doesn't feature any [I1N2S3T4R5U6M7E8N9T0S1] and doesn't embody the typical features of [G1E2N3R4E5] style.</t>
  </si>
  <si>
    <t>This song, which represents the [G1E2N3R4E5] genre, has a track length of [T1M213] seconds.</t>
  </si>
  <si>
    <t>This song does not conform to a common [ti0me1 s2ig3na4tu5re6], meaning that its rhythm deviates from the typical meters used in most music. Time signatures are a crucial element in music as they determine the number of beats in each measure and help create a consistent pattern of strong and weak beats. However, some musicians intentionally use unconventional [ti0me1 s2ig3na4tu5re6]s to add complexity and interest to their compositions, challenging listeners to perceive and appreciate music in new ways. Despite the potential difficulty of playing or following a song with an unusual [ti0me1 s2ig3na4tu5re6], it can also lead to the creation of unique and memorable musical experiences.</t>
  </si>
  <si>
    <t>['T1_0', 'K1_1', 'B1_1', 'TM1_1']</t>
  </si>
  <si>
    <t>The high-[te0mp1o2] music has a unique flavor added by the [[K01E12Y23]3 k4ey5], and it features [[N01U12M23_34B45A56R67S78]8 b9ar0s1]. The song is [T1M213] seconds long, providing a dynamic listening experience with its energetic rhythm and distinctive tonality.</t>
  </si>
  <si>
    <t>['P4_1', 'TM1_1', 'R3_2', 'TS1_o', 'I1_1']</t>
  </si>
  <si>
    <t>The musical piece is [T1M213] seconds long and showcases a pitch range within [R1A2N3G4E5] [oc0ta1ve2s3]. The beat of the song is moderate, not too fast nor too slow, and it is accompanied by [I1N2S3T4R5U6M7E8N9T0S1], which give it its sound. The [ti0me1 s2ig3na4tu5re6] used in this song is not commonly used, adding to its unique character. Overall, the musical composition stands out for its unconventional [ti0me1 s2ig3na4tu5re6] and impressive pitch range, while maintaining a moderate beat that keeps the listener engaged.</t>
  </si>
  <si>
    <t>In music, the use of a specific pitch range of [R1A2N3G4E5] [oc0ta1ve2s3] can create a cohesive and unified sound throughout the piece. Additionally, the [te0mp1o2] of this particular song is slow, which further contributes to the overall mood and atmosphere of the music. The combination of these elements helps to establish a distinct and recognizable sound for the composition, while also setting the tone and pacing for the listener's experience.</t>
  </si>
  <si>
    <t>The pitch range of [R1A2N3G4E5] [oc0ta1ve2s3] adds a distinctive character to the music, emphasizing its emotional depth, while the [[K01E12Y23]3 k4ey5] adds a unique flavor to this music. With a duration of [T1M213] seconds, this song showcases a rapid [te0mp1o2] and is brought to life through the use of [I1N2S3T4R5U6M7E8N9T0S1]. Despite its atypical [ti0me1 s2ig3na4tu5re6 o7f 8[T91I02M13E24_35S46I57G68N79A80T91U02R13E24]3], the song maintains a slow-paced rhythm, evoking the classic [G1E2N3R4E5] sound.</t>
  </si>
  <si>
    <t>The musical piece I am describing showcases a pitch range within [R1A2N3G4E5] [oc0ta1ve2s3] and is composed in the [[K01E12Y23]3 k4ey5]. It is [T1M213] seconds long and features a moderate and consistent rhythm, but also has an unusual [ti0me1 s2ig3na4tu5re6], [T1I2M3E4_5S6I7G8N9A0T1U2R3E4]. Deliberately excluded from the song are [I1N2S3T4R5U6M7E8N9T0S1], which gives it a unique sound. The slow rhythm of the music enhances the projection of [E1M2O3T4I5O6N7], making it a truly captivating piece.</t>
  </si>
  <si>
    <t>['P4_1', 'TM1_1', 'TS1_1', 'I1_0', 'B1_1']</t>
  </si>
  <si>
    <t>The pitch range of [R1A2N3G4E5] [oc0ta1ve2s3] adds a distinctive character to the music, emphasizing its emotional depth. The duration of this song is [T1M213] seconds, while its [ti0me1 s2ig3na4tu5re6] is [T1I2M3E4_5S6I7G8N9A0T1U2R3E4]. Furthermore, this composition does not involve the use of [I1N2S3T4R5U6M7E8N9T0S1]. The song structure is made up of [[N01U12M23_34B45A56R67S78]8 b9ar0s1].</t>
  </si>
  <si>
    <t>['R3_1', 'TS1_o', 'T1_1', 'S4_0', 'B1_1']</t>
  </si>
  <si>
    <t>The rhythm in this song is highly vigorous, although the [ti0me1 s2ig3na4tu5re6] is not commonly used. [T1I2M3E4_5S6I7G8N9A0T1U2R3E4] Despite that, the song moves at a gentle pace and its sound is not heavily influenced by the conventions of [G1E2N3R4E5] genre. Furthermore, the song's length is determined by [[N01U12M23_34B45A56R67S78]8 b9ar0s1].</t>
  </si>
  <si>
    <t>The musical piece showcases a pitch range within [R1A2N3G4E5] [oc0ta1ve2s3] and utilizes the [[K01E12Y23]3 k4ey5], resulting in a unique and resonant sound. It is a [T1M213]-second-long song with a rhythm that strikes a balance between not being too fast or too slow. The music is enriched by the inclusion of [I1N2S3T4R5U6M7E8N9T0S1] and follows a less commonly used [[T01I12M23E34_45S56I67G78N89A90T01U12R23E34]4 t5im6e 7si8gn9at0ur1e2]. Played at a medium [te0mp1o2], this music is defined by its [E1M2O3T4I5O6N7].</t>
  </si>
  <si>
    <t>The track has a pitch range of [R1A2N3G4E5] [oc0ta1ve2s3] and is performed in the [[K01E12Y23]3 k4ey5], which adds a unique flavor to the music. Lasting for [T1M213] seconds, the song has a balanced rhythm, with [I1N2S3T4R5U6M7E8N9T0S1] contributing to the overall musical composition. The music is in [T1I2M3E4_5S6I7G8N9A0T1U2R3E4] and is performed slowly, evoking a sense of [E1M2O3T4I5O6N7] feeling.</t>
  </si>
  <si>
    <t>['T1_2', 'TM1_1', 'R3_0', 'TS1_1']</t>
  </si>
  <si>
    <t>The music in this song has a very serene rhythm and is played at a moderate speed. The track is [T1M213] seconds in length and has a [ti0me1 s2ig3na4tu5re6 o7f 8[T91I02M13E24_35S46I57G68N79A80T91U02R13E24]3].</t>
  </si>
  <si>
    <t>This song is out of the ordinary in terms of its [ti0me1 s2ig3na4tu5re6]. It is [T1M213] seconds in length, featuring a unique and unconventional rhythm that sets it apart from other songs. The [ti0me1 s2ig3na4tu5re6] of the song is unlike anything commonly heard in mainstream music, making it a distinct and memorable piece. Despite its unconventional nature, the song's rhythmic structure is expertly crafted and well-executed, demonstrating the skill and creativity of the composer or musicians behind it.</t>
  </si>
  <si>
    <t>['T1_0', 'S4_1']</t>
  </si>
  <si>
    <t>This fast-paced song belongs to the [G1E2N3R4E5] music category.</t>
  </si>
  <si>
    <t>This music offers a diverse and dynamic listening experience with a pitch range spanning [R1A2N3G4E5] [oc0ta1ve2s3]. Adding a unique flavor to the music is the use of the [[K01E12Y23]3 k4ey5]. The song plays for [T1M213] seconds and features a very energetic beat. Interestingly, [I1N2S3T4R5U6M7E8N9T0S1] are not used in this composition, which also employs an uncommon [[T01I12M23E34_45S56I67G78N89A90T01U12R23E34]4 t5im6e 7si8gn9at0ur1e2] and is moderately-paced. Through its sound, the music conveys [E1M2O3T4I5O6N7], and it covers [[N01U12M23_34B45A56R67S78]8 b9ar0s1].</t>
  </si>
  <si>
    <t>['P4_1', 'K1_1', 'TM1_1', 'R3_2', 'TS1_o', 'I1_0', 'B1_1']</t>
  </si>
  <si>
    <t>The music in question offers a unique and memorable listening experience due to its pitch range of [R1A2N3G4E5] [oc0ta1ve2s3]. Additionally, the use of [[K01E12Y23]3 k4ey5] gives the music a special emotional quality. At [T1M213] seconds in length, the song has a well-balanced [te0mp1o2] that is neither too fast nor too slow. Its [ti0me1 s2ig3na4tu5re6], [T1I2M3E4_5S6I7G8N9A0T1U2R3E4], is also distinct. The deliberate exclusion of [I1N2S3T4R5U6M7E8N9T0S1] adds to the song's unique character, which is further emphasized by its [[N01U12M23_34B45A56R67S78]8 b9ar0s1] in length.</t>
  </si>
  <si>
    <t>['P4_1', 'K1_1', 'TM1_1', 'R3_2', 'I1_1', 'TS1_o', 'T1_0', 'B1_1']</t>
  </si>
  <si>
    <t>This music offers a diverse and dynamic listening experience with a pitch range spanning [R1A2N3G4E5] [oc0ta1ve2s3]. Its use of [[K01E12Y23]3 k4ey5] creates a distinct atmosphere that is maintained throughout the track's duration of [T1M213] seconds. The song's consistent and moderate beat, played at a high [te0mp1o2], brings the music to life with the help of [I1N2S3T4R5U6M7E8N9T0S1]. Additionally, this song employs a non-standard [ti0me1 s2ig3na4tu5re6 o7f 8[T91I02M13E24_35S46I57G68N79A80T91U02R13E24]3], adding an extra layer of complexity to its composition. Overall, the song is composed of approximately [[N01U12M23_34B45A56R67S78]8 b9ar0s1], making for a compelling and intricate musical piece.</t>
  </si>
  <si>
    <t>This music's choice of [[K01E12Y23]3 k4ey5] results in a captivating and memorable experience, with a pitch range within [R1A2N3G4E5] [oc0ta1ve2s3]. The song lasts [T1M213] seconds and features a lulling beat. The musical performance employs [I1N2S3T4R5U6M7E8N9T0S1] and follows a [[T01I12M23E34_45S56I67G78N89A90T01U12R23E34]4 t5im6e 7si8gn9at0ur1e2]. The pace of the song is moderate, while the music itself deviates from the usual sound associated with [G1E2N3R4E5].</t>
  </si>
  <si>
    <t>The music is composed in the [[K01E12Y23]3 k4ey5] and is played at a fast rate.</t>
  </si>
  <si>
    <t>The [[T01I12M23E34_45S56I67G78N89A90T01U12R23E34]4 t5im6e 7si8gn9at0ur1e2] is used in this music, which is enriched by [I1N2S3T4R5U6M7E8N9T0S1]. The [[K01E12Y23]3 k4ey5] adds a unique flavor to the sound, but it is not a true representation of the typical [G1E2N3R4E5] genre. Nonetheless, the combination of the [ti0me1 s2ig3na4tu5re6], instruments, and [ke0y1] create a distinctive and interesting musical style.</t>
  </si>
  <si>
    <t>['P4_1', 'K1_1', 'TM1_1', 'R3_2', 'I1_0', 'TS1_1', 'T1_2', 'EM1_1', 'B1_1']</t>
  </si>
  <si>
    <t>This music's pitch range of [R1A2N3G4E5] [oc0ta1ve2s3] offers a unique and memorable listening experience, while its [[K01E12Y23]3 k4ey5] adds a unique flavor. With a duration of [T1M213] seconds, the track showcases a balanced rhythm and intentionally omits the incorporation of [I1N2S3T4R5U6M7E8N9T0S1]. Set to a meter of [T1I2M3E4_5S6I7G8N9A0T1U2R3E4], the music is played at a balanced pace, radiating [E1M2O3T4I5O6N7]. In total, there are roughly [[N01U12M23_34B45A56R67S78]8 b9ar0s1] in this captivating song.</t>
  </si>
  <si>
    <t>['K1_1', 'TM1_1', 'TS1_o', 'T1_1', 'B1_1']</t>
  </si>
  <si>
    <t>The [[K01E12Y23]3 k4ey5] gives this [T1M213]-second-long song a special emotional quality, while its [ti0me1 s2ig3na4tu5re6] deviates from the norm. With a low-[te0mp1o2], this song consists of [[N01U12M23_34B45A56R67S78]8 b9ar0s1].</t>
  </si>
  <si>
    <t>The pitch range of [R1A2N3G4E5] [oc0ta1ve2s3] adds a distinctive character to the music, emphasizing its emotional depth. Additionally, this music's choice of [[K01E12Y23]3 k4ey5] results in a captivating and memorable experience. The length of this song is [T1M213] seconds, further adding to the overall impact of the piece. Together, the unique pitch range, [ke0y1] selection, and duration of the song create a powerful and memorable musical experience.</t>
  </si>
  <si>
    <t>The song's structure follows [[N01U12M23_34B45A56R67S78]8 b9ar0s1] and [T1I2M3E4_5S6I7G8N9A0T1U2R3E4] is the meter of the music. This means that the music is divided into groups of [N1U2M3_4B5A6R7S8] beats and the rhythm follows the pattern of [T1I2M3E4_5S6I7G8N9A0T1U2R3E4], which indicates how many beats are in each bar and which note value gets the beat. Understanding the structure and meter of a song can be helpful for musicians and listeners alike in analyzing and appreciating the composition.</t>
  </si>
  <si>
    <t>['I4_1', 'I1_1']</t>
  </si>
  <si>
    <t>The melody is driven by the sound of an instrument, while the additional instruments contribute to the overall musical composition. Together, the combination of these instruments creates a harmonious and cohesive sound that enhances the listening experience. The unique qualities of each instrument, whether it be the timbre, rhythm, or pitch, are woven together to create a beautiful and dynamic piece of music. It is through the collaboration and interplay of these instruments that the full potential of the musical composition is realized, making it an immersive and engaging experience for the listener.</t>
  </si>
  <si>
    <t>['I4_0', 'TM1_1']</t>
  </si>
  <si>
    <t>Despite its presence in the mix, [I1N2S3T4R5U6M7E8N9T0] is not the predominant sound heard in the melody track of this song, which has a runtime of [T1M213] seconds.</t>
  </si>
  <si>
    <t>The [[T01I12M23E34_45S56I67G78N89A90T01U12R23E34]4 t5im6e 7si8gn9at0ur1e2] is used in this music, which deviates from the typical [G1E2N3R4E5] sound and is devoid of [I1N2S3T4R5U6M7E8N9T0S1]. Despite straying from the usual genre sound, this song utilizes the [[T01I12M23E34_45S56I67G78N89A90T01U12R23E34]4 t5im6e 7si8gn9at0ur1e2] and intentionally omits the use of instruments.</t>
  </si>
  <si>
    <t>The [[K01E12Y23]3 k4ey5] adds a unique flavor to this music, giving it a distinctive sound. This song also has a calm and moderate rhythm, which creates a relaxing and soothing atmosphere for listeners. However, the [[T01I12M23E34_45S56I67G78N89A90T01U12R23E34]4 t5im6e 7si8gn9at0ur1e2] of this song is not regular, adding an element of unpredictability and complexity to the music. Overall, these elements combine to make for a truly unique and interesting listening experience.</t>
  </si>
  <si>
    <t>['K1_1', 'B1_1', 'R3_1', 'I1_1']</t>
  </si>
  <si>
    <t>The music in this song conveys a unique and resonant sound with its use of the [[K01E12Y23]3 k4ey5]. It has a duration of [[N01U12M23_34B45A56R67S78]8 b9ar0s1], and the rhythm is highly vigorous. The use of [I1N2S3T4R5U6M7E8N9T0S1] is vital to the music and adds to its distinctiveness.</t>
  </si>
  <si>
    <t>The pitch range of [R1A2N3G4E5] [oc0ta1ve2s3] adds a distinctive character to the music, emphasizing its emotional depth. With a wider range of notes, musicians have greater flexibility in creating melodies and harmonies that can evoke a range of emotions in the listener. The use of higher or lower notes can convey feelings of joy, sadness, or even tension and suspense. Similarly, a limited range can create a sense of intimacy and introspection, drawing the listener into the music's emotional landscape. Overall, the pitch range is a critical component of musical expression, shaping the mood and meaning of a composition.</t>
  </si>
  <si>
    <t>['T1_0', 'TM1_1', 'TS1_1']</t>
  </si>
  <si>
    <t>The song's rhythm is fast and it has a runtime of [T1M213] seconds. The [ti0me1 s2ig3na4tu5re6] of the music is [T1I2M3E4_5S6I7G8N9A0T1U2R3E4].</t>
  </si>
  <si>
    <t>The instruments play an important role in this music, but the [ke0y1] adds a unique flavor that sets it apart. The combination of the two elements creates a distinctive sound that captures the listener's attention and enhances the overall experience of the music. Without the [ke0y1], the music would be missing a crucial element that contributes to its character and identity. Similarly, without the instruments, the music would lack the depth and richness that make it so engaging. Together, these two components work in harmony to create a memorable and impactful musical composition.</t>
  </si>
  <si>
    <t>This music offers a unique and memorable listening experience with its pitch range of [R1A2N3G4E5] [oc0ta1ve2s3] and captivating choice of [[K01E12Y23]3 k4ey5]. With a duration of [T1M213] seconds, the song's moderate and consistent rhythm sets the foundation. The absence of [I1N2S3T4R5U6M7E8N9T0S1] adds a distinct quality, while the use of the [[T01I12M23E34_45S56I67G78N89A90T01U12R23E34]4 t5im6e 7si8gn9at0ur1e2] and slow [te0mp1o2] contribute to its expressive nature, conveying [E1M2O3T4I5O6N7].</t>
  </si>
  <si>
    <t>The song is played at a fast rate and with its use of [[K01E12Y23]3 k4ey5], it conveys a unique and resonant sound. The track has a duration of [T1M213] seconds.</t>
  </si>
  <si>
    <t>['P4_1', 'K1_1', 'R3_1', 'I1_0', 'EM1_1']</t>
  </si>
  <si>
    <t>The musical piece showcases a pitch range within [R1A2N3G4E5] [oc0ta1ve2s3] and utilizes the [[K01E12Y23]3 k4ey5] to create a distinct atmosphere. With an extremely strong beat, this song stands out by excluding any [I1N2S3T4R5U6M7E8N9T0S1], allowing the music to radiate [E1M2O3T4I5O6N7].</t>
  </si>
  <si>
    <t>['TM1_1', 'TS1_1', 'I1_1', 'T1_2', 'S4_1']</t>
  </si>
  <si>
    <t>The music in this song falls squarely within the [G1E2N3R4E5] genre and features a [T1I2M3E4_5S6I7G8N9A0T1U2R3E4] meter, brought to life through the use of [I1N2S3T4R5U6M7E8N9T0S1]. It moves at a balanced rate and has a duration of [T1M213] seconds.</t>
  </si>
  <si>
    <t>['K1_1', 'TM1_1', 'TS1_1', 'I1_0', 'I4_1', 'T1_1']</t>
  </si>
  <si>
    <t>With its use of the [[K01E12Y23]3 k4ey5], this music conveys a unique and resonant sound. The track runs for [T1M213] seconds and follows a [T1I2M3E4_5S6I7G8N9A0T1U2R3E4] meter. Despite opting not to incorporate [I1N2S3T4R5U6M7E8N9T0S1], the melody track features [I1N2S3T4R5U6M7E8N9T0] as its primary instrument. Additionally, the [te0mp1o2] of this song is slow, further enhancing the distinctive nature of its sound.</t>
  </si>
  <si>
    <t>The music, which has a limited pitch range of [R1A2N3G4E5] [oc0ta1ve2s3], allows for a greater emphasis on the nuances of tone and phrasing, despite being played at a swift pace. Interestingly, this music does not possess the typical characteristics of the [G1E2N3R4E5] genre.</t>
  </si>
  <si>
    <t>['P4_1', 'TM1_1', 'R1_1', 'I1_0', 'T1_2']</t>
  </si>
  <si>
    <t>This music's pitch range of [R1A2N3G4E5] [oc0ta1ve2s3] offers a unique and memorable listening experience with a duration of [T1M213] seconds. Perfect for a dance party, the song notably lacks [I1N2S3T4R5U6M7E8N9T0S1] and is played at a medium pace.</t>
  </si>
  <si>
    <t>This music offers a diverse and dynamic listening experience with a pitch range spanning [R1A2N3G4E5] [oc0ta1ve2s3]. The song has a duration of [[N01U12M23_34B45A56R67S78]8 b9ar0s1] and employs a non-standard [ti0me1 s2ig3na4tu5re6 o7f 8[T91I02M13E24_35S46I57G68N79A80T91U02R13E24]3]. The combination of the pitch range and non-standard [ti0me1 s2ig3na4tu5re6] creates a unique and captivating sound that is sure to capture the listener's attention. Whether you're a music aficionado or simply enjoy listening to new and exciting sounds, this song is sure to offer an unforgettable experience. So sit back, relax, and let the music transport you to another world.</t>
  </si>
  <si>
    <t>['K1_1', 'TM1_1', 'TS1_1', 'T1_2', 'B1_1']</t>
  </si>
  <si>
    <t>The music in this song creates a rich and dynamic sonic palette through its use of the [[K01E12Y23]3 k4ey5]. It has a length of [T1M213] seconds and is based on a [[T01I12M23E34_45S56I67G78N89A90T01U12R23E34]4 t5im6e 7si8gn9at0ur1e2]. Moving at a moderate speed, the song comprises [[N01U12M23_34B45A56R67S78]8 b9ar0s1].</t>
  </si>
  <si>
    <t>The musical piece showcases a pitch range within [R1A2N3G4E5] [oc0ta1ve2s3] and conveys a unique and resonant sound through its use of the [[K01E12Y23]3 k4ey5]. With a running time of [T1M213] seconds, this song is devoid of [I1N2S3T4R5U6M7E8N9T0S1], opting for a non-standard [[T01I12M23E34_45S56I67G78N89A90T01U12R23E34]4 t5im6e 7si8gn9at0ur1e2]. Despite having a relaxed [te0mp1o2], the song transcends the typical boundaries of the [G1E2N3R4E5] genre, boasting [[N01U12M23_34B45A56R67S78]8 b9ar0s1] in total.</t>
  </si>
  <si>
    <t>The compact pitch range of [R1A2N3G4E5] [oc0ta1ve2s3] results in a focused and impactful musical performance, while the [[K01E12Y23]3 k4ey5] provides a powerful and memorable sound. Lasting [T1M213] seconds, this song showcases a balanced rhythm and incorporates vital [I1N2S3T4R5U6M7E8N9T0S1] to enhance the music. With a unique and uncommon [[T01I12M23E34_45S56I67G78N89A90T01U12R23E34]4 t5im6e 7si8gn9at0ur1e2], the slow [te0mp1o2] of the song deviates from the typical sound associated with [G1E2N3R4E5].</t>
  </si>
  <si>
    <t>['P4_1', 'R3_1', 'TS1_1', 'I1_1', 'B1_1']</t>
  </si>
  <si>
    <t>The musical performance employs [I1N2S3T4R5U6M7E8N9T0S1] and consists of [[N01U12M23_34B45A56R67S78]8 b9ar0s1], with a limited pitch range of [R1A2N3G4E5] [oc0ta1ve2s3]. This range allows for a greater emphasis on the nuances of tone and phrasing, which is particularly important in this song where the rhythm is incredibly stimulating. The music follows a [T1I2M3E4_5S6I7G8N9A0T1U2R3E4] meter, creating a sense of structure and cohesion throughout the piece.</t>
  </si>
  <si>
    <t>['P4_1', 'R3_1', 'I1_0', 'T1_0', 'B1_1']</t>
  </si>
  <si>
    <t>This music's pitch range of [R1A2N3G4E5] [oc0ta1ve2s3] offers a unique and memorable listening experience with its fast-paced [te0mp1o2]. Devoid of [I1N2S3T4R5U6M7E8N9T0S1], the song's pace remains fast throughout, complemented by its composition of [[N01U12M23_34B45A56R67S78]8 b9ar0s1].</t>
  </si>
  <si>
    <t>It is characterized by a fast [te0mp1o2] and intricate melodies that flow seamlessly from one to the next. The overall effect is one of energy and excitement, as the listener is carried along by the vibrant and dynamic rhythms. The music is designed to be engaging and immersive, drawing the listener into its world and inviting them to experience the emotions and feelings it evokes. Whether enjoyed as background music or as the centerpiece of a performance, this style of music is sure to captivate and inspire all those who hear it.</t>
  </si>
  <si>
    <t>['K1_1', 'TM1_1', 'I1_1', 'S4_0', 'B1_1']</t>
  </si>
  <si>
    <t>The choice of [[K01E12Y23]3 k4ey5] in this song results in a captivating and memorable experience, which is further enhanced by the use of [I1N2S3T4R5U6M7E8N9T0S1] to bring the music to life. Despite not being rooted in the traditions of the classic [G1E2N3R4E5] style, the song is composed of approximately [[N01U12M23_34B45A56R67S78]8 b9ar0s1] and has a duration of [T1M213] seconds, leaving a lasting impression on the listener.</t>
  </si>
  <si>
    <t>['T1_0', 'R3_0', 'TS1_o']</t>
  </si>
  <si>
    <t>The song has a quick beat that is also very calming and soothing. Interestingly, the [ti0me1 s2ig3na4tu5re6] of this song is not commonly used, adding to its uniqueness and distinctiveness.</t>
  </si>
  <si>
    <t>The musical piece is a unique composition that showcases a pitch range within [R1A2N3G4E5] [oc0ta1ve2s3]. The use of [[K01E12Y23]3 k4ey5] gives this music a special emotional quality that enhances the listener's experience. This song has a duration of [T1M213] seconds and its moderate beat is easy to follow. Interestingly, there are no [I1N2S3T4R5U6M7E8N9T0S1] used in this composition, and its atypical [[T01I12M23E34_45S56I67G78N89A90T01U12R23E34]4 t5im6e 7si8gn9at0ur1e2] adds to its uniqueness. The song is played at a moderate rate, projecting [E1M2O3T4I5O6N7] emotions that can resonate with the listener. As you listen to this piece, you can count [[N01U12M23_34B45A56R67S78]8 b9ar0s1], and its overall composition is a testament to the composer's creativity and artistry.</t>
  </si>
  <si>
    <t>The meter of the music is [T1I2M3E4_5S6I7G8N9A0T1U2R3E4], and it is played at a low [te0mp1o2]. The pitch range of [R1A2N3G4E5] [oc0ta1ve2s3] creates a unique and memorable listening experience. Interestingly, you won't hear any [I1N2S3T4R5U6M7E8N9T0S1] in this song. Despite the absence of these instruments, the music still manages to create a distinct mood and atmosphere.</t>
  </si>
  <si>
    <t>The musical piece showcases a pitch range within [R1A2N3G4E5] [oc0ta1ve2s3] and uses [[K01E12Y23]3 k4ey5] to create a distinct atmosphere. It is a [T1M213]-second-long song with a rhythm that is neither too fast nor too slow. The music is given its sound through [I1N2S3T4R5U6M7E8N9T0S1] and follows a meter of [T1I2M3E4_5S6I7G8N9A0T1U2R3E4]. With a slow [te0mp1o2], this music is unmistakably [G1E2N3R4E5] in character.</t>
  </si>
  <si>
    <t>This music offers a unique and memorable listening experience with its pitch range of [R1A2N3G4E5] [oc0ta1ve2s3] and its composition in the [[K01E12Y23]3 k4ey5]. The song runs for [T1M213] seconds at a moderate and enjoyable [te0mp1o2], and the addition of [I1N2S3T4R5U6M7E8N9T0S1] adds to its musical composition. The [ti0me1 s2ig3na4tu5re6] of the music is [T1I2M3E4_5S6I7G8N9A0T1U2R3E4], and the song is played at a gentle pace. Despite its gentle nature, this music is not evocative of the classic [G1E2N3R4E5] sound, creating a distinct and original listening experience.</t>
  </si>
  <si>
    <t>The [[K01E12Y23]3 k4ey5] in this music provides a powerful and memorable sound, complemented by a beat that is very tranquilizing. Interestingly, this song has opted not to incorporate [I1N2S3T4R5U6M7E8N9T0S1], giving it a unique and distinct character. Despite the absence of traditional musical accompaniment, the combination of the [ke0y1] and beat creates a captivating and engaging listening experience.</t>
  </si>
  <si>
    <t>['P4_1', 'R3_1', 'TS1_1', 'T1_1', 'EM1_1', 'B1_1']</t>
  </si>
  <si>
    <t>This music offers a unique and memorable listening experience with its pitch range of [R1A2N3G4E5] [oc0ta1ve2s3]. The rhythm is very dynamic, and the music features a [T1I2M3E4_5S6I7G8N9A0T1U2R3E4] meter. Despite having a gentle [te0mp1o2], the music is imbued with [E1M2O3T4I5O6N7]. The song's length is determined by [[N01U12M23_34B45A56R67S78]8 b9ar0s1], providing ample time to fully experience the captivating composition.</t>
  </si>
  <si>
    <t>This track has a moderate rhythm and runs for [T1M213] seconds, but the rhythm in the song is highly vigorous.</t>
  </si>
  <si>
    <t>This song has a pitch range of [R1A2N3G4E5] [oc0ta1ve2s3] and is composed in the [[K01E12Y23]3 k4ey5]. It lasts [T1M213] seconds and its rhythm is balanced, not too fast or too slow. The music has opted not to incorporate [I1N2S3T4R5U6M7E8N9T0S1] and is played at a swift pace with a meter of [T1I2M3E4_5S6I7G8N9A0T1U2R3E4]. This song lies outside of the typical boundaries of the [G1E2N3R4E5] genre, showcasing a unique and distinct style.</t>
  </si>
  <si>
    <t>The musical performance of this song offers a unique and memorable listening experience with its pitch range spanning [R1A2N3G4E5] [oc0ta1ve2s3]. The song's style does not conform to the typical characteristics of the [G1E2N3R4E5] genre. The running time of the song is [T1M213] seconds, and it features the use of [I1N2S3T4R5U6M7E8N9T0S1] in its performance.</t>
  </si>
  <si>
    <t>The musical piece I'm describing showcases a pitch range within [R1A2N3G4E5] [oc0ta1ve2s3] and is composed in the [[K01E12Y23]3 k4ey5]. It has a duration of [T1M213] seconds and a rhythm that is very gentle and relaxing. You won't find any [I1N2S3T4R5U6M7E8N9T0S1] in this song, which features a non-standard [[T01I12M23E34_45S56I67G78N89A90T01U12R23E34]4 t5im6e 7si8gn9at0ur1e2] and a moderately-paced [te0mp1o2]. Overall, the music is characterized by [E1M2O3T4I5O6N7].</t>
  </si>
  <si>
    <t>The musical piece showcases a pitch range within [R1A2N3G4E5] [oc0ta1ve2s3], and the [[K01E12Y23]3 k4ey5] gives this music a special emotional quality. With a running time of [T1M213] seconds, the song's rhythm is very gentle and easy. It is devoid of [I1N2S3T4R5U6M7E8N9T0S1] and employs an uncommon [[T01I12M23E34_45S56I67G78N89A90T01U12R23E34]4 t5im6e 7si8gn9at0ur1e2]. Despite the rapid [te0mp1o2], this music is not a true representation of the typical [G1E2N3R4E5] genre.</t>
  </si>
  <si>
    <t>['TS1_1', 'P4_1', 'K1_1', 'I1_1']</t>
  </si>
  <si>
    <t>The [ti0me1 s2ig3na4tu5re6] of the music is [T1I2M3E4_5S6I7G8N9A0T1U2R3E4]. With a pitch range spanning [R1A2N3G4E5] [oc0ta1ve2s3], this music provides a diverse and dynamic listening experience. The captivating and memorable experience of this music is due to its choice of [[K01E12Y23]3 k4ey5]. Additionally, the music is given its sound through the use of [I1N2S3T4R5U6M7E8N9T0S1].</t>
  </si>
  <si>
    <t>The music with its brisk [te0mp1o2] and comfortable beat is created through the use of instruments. These instruments provide the sound that gives the song its unique quality.</t>
  </si>
  <si>
    <t>The musical piece showcases a pitch range within [R1A2N3G4E5] [oc0ta1ve2s3], and the [[K01E12Y23]3 k4ey5] gives this music a special emotional quality. The song's running time is [T1M213] seconds, while the rhythm of this song is not too fast or too slow. [I1N2S3T4R5U6M7E8N9T0S1] are utilized in the musical performance, accompanied by a [ti0me1 s2ig3na4tu5re6 o7f 8[T91I02M13E24_35S46I57G68N79A80T91U02R13E24]3]. Played at a low [te0mp1o2], the music projects [E1M2O3T4I5O6N7].</t>
  </si>
  <si>
    <t>This song features roughly [[N01U12M23_34B45A56R67S78]8 b9ar0s1] and should include [I1N2S3T4R5U6M7E8N9T0S1] in the music. The number of bars in a song is important because it can affect the structure and pacing of the music. Additionally, the inclusion of specific instruments can help create a particular mood or sound that the artist is aiming for. Whether it's a guitar solo or a string section, the choice of instruments can greatly impact the overall feel of the song. Therefore, careful consideration should be given to both the number of bars and the choice of instruments when composing and producing music.</t>
  </si>
  <si>
    <t>The musical piece is composed in the [[K01E12Y23]3 k4ey5] and employs a specific pitch range of [R1A2N3G4E5] [oc0ta1ve2s3], creating a cohesive and unified sound throughout the song. Despite the use of unconventional [[T01I12M23E34_45S56I67G78N89A90T01U12R23E34]4 t5im6e 7si8gn9at0ur1e2], the [te0mp1o2] is very upbeat, and the running time is [T1M213] seconds. [I1N2S3T4R5U6M7E8N9T0S1] are not included in the instrumentation of this music, which moves at a slow rate but expresses [E1M2O3T4I5O6N7].</t>
  </si>
  <si>
    <t>The use of [[K01E12Y23]3 k4ey5] in this music creates a distinct atmosphere. Additionally, you can count [[N01U12M23_34B45A56R67S78]8 b9ar0s1] in this song, which has a moderate [te0mp1o2].</t>
  </si>
  <si>
    <t>['TS1_o', 'K1_1', 'T1_2', 'I1_1']</t>
  </si>
  <si>
    <t>The music of this song is characterized by several unique elements. Firstly, the [ti0me1 s2ig3na4tu5re6] employed is uncommon, giving the piece a distinctive rhythmic feel. Additionally, the use of the [[K01E12Y23]3 k4ey5] adds a special emotional quality to the music. Despite these unconventional elements, the music is played at a balanced pace, allowing listeners to fully appreciate its intricacies. Finally, the distinctive sound of the music is created through the use of various [I1N2S3T4R5U6M7E8N9T0S1]. Overall, these features work together to create a truly memorable piece of music.</t>
  </si>
  <si>
    <t>The music has several unique characteristics that make it stand out. Its pitch range spans [R1A2N3G4E5] [oc0ta1ve2s3], contributing to a distinct character that emphasizes the emotional depth of the composition. Moreover, the choice of [[K01E12Y23]3 k4ey5] creates a captivating and memorable experience for the listener. The song has a duration of [T1M213] seconds and a heavy beat, while the [I1N2S3T4R5U6M7E8N9T0S1] complement the musical composition. Additionally, the music employs a non-conventional [[T01I12M23E34_45S56I67G78N89A90T01U12R23E34]4 t5im6e 7si8gn9at0ur1e2] and has a moderate [te0mp1o2]. Through its melody and arrangement, the music conveys a strong sense of [E1M2O3T4I5O6N7]. Overall, the song spans approximately [[N01U12M23_34B45A56R67S78]8 b9ar0s1], making for a compelling and immersive listening experience.</t>
  </si>
  <si>
    <t>The uniqueness of this song is apparent through its [ti0me1 s2ig3na4tu5re6], which sets it apart from other pieces of music. Additionally, the powerful and memorable sound of the song is provided by the use of the [[K01E12Y23]3 k4ey5]. The instruments utilized in the music are also significant in giving the piece its distinct sound. Overall, the combination of these elements creates a one-of-a-kind musical experience.</t>
  </si>
  <si>
    <t>This song is TM1 seconds long and deliberately excludes instruments.</t>
  </si>
  <si>
    <t>In this song, an uncommon [ti0me1 s2ig3na4tu5re6] is utilized. [T1I2M3E4_5S6I7G8N9A0T1U2R3E4] This means that the rhythm and beat of the music are structured in a way that deviates from the more traditional [ti0me1 s2ig3na4tu5re6]s commonly used in most popular music. The use of an uncommon [ti0me1 s2ig3na4tu5re6] can add a unique and distinctive quality to the song, making it stand out from others in its genre. It can also create a sense of tension or complexity that can be exciting and engaging for listeners who appreciate more unconventional musical structures. Overall, the use of an uncommon [ti0me1 s2ig3na4tu5re6] can be a creative and effective way to make a musical composition more interesting and memorable.</t>
  </si>
  <si>
    <t>['P4_1', 'T1_1', 'TM1_1', 'S4_1']</t>
  </si>
  <si>
    <t>This music is a prime representation of the [G1E2N3R4E5] style, played at a leisurely pace and with a pitch range within [R1A2N3G4E5] [oc0ta1ve2s3]. The song lasts for [T1M213] seconds, and showcases the characteristics of the genre in its composition and performance.</t>
  </si>
  <si>
    <t>This music has a pitch range within [R1A2N3G4E5] [oc0ta1ve2s3] and uses the [[K01E12Y23]3 k4ey5] to convey a unique and resonant sound. The composition of this song features [[N01U12M23_34B45A56R67S78]8 b9ar0s1], and it runs for a total of [T1M213] seconds.</t>
  </si>
  <si>
    <t>With a pitch range spanning [R1A2N3G4E5] [oc0ta1ve2s3], this music offers a diverse and dynamic listening experience. Its use of the [[K01E12Y23]3 k4ey5] creates a distinct atmosphere in this [T1M213]-second song. The [te0mp1o2] is very upbeat, and [I1N2S3T4R5U6M7E8N9T0S1] should be included in the music. Despite the song's non-standard [T1I2M3E4_5S6I7G8N9A0T1U2R3E4], it is performed at a leisurely pace, while being characterized by [E1M2O3T4I5O6N7].</t>
  </si>
  <si>
    <t>This music offers a unique and memorable listening experience with its pitch range of [R1A2N3G4E5] [oc0ta1ve2s3]. Its [[K01E12Y23]3 k4ey5] gives it a special emotional quality that radiates [E1M2O3T4I5O6N7]. The song is performed slowly and has a duration of [T1M213] seconds, despite the [te0mp1o2] being very rapid. [I1N2S3T4R5U6M7E8N9T0S1] are not part of the instrumentation in this song, and the music is played in [T1I2M3E4_5S6I7G8N9A0T1U2R3E4] meter. Overall, the combination of these elements creates a distinct musical experience that is both emotional and memorable.</t>
  </si>
  <si>
    <t>The song's pitch range is within [R1A2N3G4E5] [oc0ta1ve2s3], while its use of the [[K01E12Y23]3 k4ey5] conveys a unique and resonant sound. With a duration of [T1M213] seconds, this track presents a very smooth and relaxing beat. Its arrangement deliberately omits the use of [I1N2S3T4R5U6M7E8N9T0S1], and the [ti0me1 s2ig3na4tu5re6] deviates from the norm, being [T1I2M3E4_5S6I7G8N9A0T1U2R3E4]. Played at a swift pace, this music is not a prime example of the typical [G1E2N3R4E5] style.</t>
  </si>
  <si>
    <t>['T1_2', 'S4_1', 'R3_0', 'I1_0']</t>
  </si>
  <si>
    <t>The song has a moderate [te0mp1o2] and its style is reflective of [G1E2N3R4E5] musical traditions. The rhythm in this song is very gentle, and [I1N2S3T4R5U6M7E8N9T0S1] are not featured.</t>
  </si>
  <si>
    <t>['T1_0', 'B1_1', 'TM1_1']</t>
  </si>
  <si>
    <t>This song has a speedy [te0mp1o2] and consists of [[N01U12M23_34B45A56R67S78]8 b9ar0s1], with a total runtime of [T1M213] seconds.</t>
  </si>
  <si>
    <t>['TM1_1', 'T1_0', 'EM1_1', 'R3_0']</t>
  </si>
  <si>
    <t>The length of the track is [T1M213] seconds, and it is played quickly, expressing [E1M2O3T4I5O6N7] with a very mellow rhythm.</t>
  </si>
  <si>
    <t>This song, which deviates from the typical [G1E2N3R4E5] sound, is performed at a moderate pace and has a duration of [T1M213] seconds.</t>
  </si>
  <si>
    <t>This [T1M213]-second-long song offers a unique and memorable listening experience with its distinct characteristics. The pitch range of [R1A2N3G4E5] [oc0ta1ve2s3] creates a distinctive sound that is further emphasized by the use of [[K01E12Y23]3 k4ey5]. The deliberate exclusion of [I1N2S3T4R5U6M7E8N9T0S1] gives the music a unique and resonant quality that sets it apart from the typical [G1E2N3R4E5] sound. The rhythm of the song is very calming, with a gentle beat that perfectly complements the [ti0me1 s2ig3na4tu5re6 o7f 8[T91I02M13E24_35S46I57G68N79A80T91U02R13E24]3]. Overall, this song stands out as a unique and refreshing addition to the music world.</t>
  </si>
  <si>
    <t>['K1_1', 'R3_2', 'S4_1']</t>
  </si>
  <si>
    <t>The use of the [[K01E12Y23]3 k4ey5] in this music creates a rich and dynamic sonic palette. The [te0mp1o2] of the song falls in the middle range, and its style is firmly rooted in the traditions of [G1E2N3R4E5] music. Together, these elements contribute to the unique character of the song, with the [[K01E12Y23]3 k4ey5] adding depth and texture to the sound, the mid-range [te0mp1o2] providing a balanced rhythm, and the [G1E2N3R4E5] style shaping the overall structure and mood.</t>
  </si>
  <si>
    <t>The music piece utilizes a specific pitch range of [R1A2N3G4E5] [oc0ta1ve2s3] to create a cohesive and unified sound. It is in the [[K01E12Y23]3 k4ey5], which provides a powerful and memorable sound, while the rhythm of the song is very comforting. The duration of this song is [T1M213] seconds, and it has opted not to incorporate [I1N2S3T4R5U6M7E8N9T0S1]. The [ti0me1 s2ig3na4tu5re6] of the music is [T1I2M3E4_5S6I7G8N9A0T1U2R3E4], and it is of moderate [te0mp1o2]. This music is a perfect example of the [G1E2N3R4E5] sound, showcasing how all of these elements work together to produce a distinct musical style.</t>
  </si>
  <si>
    <t>The music moves swiftly with a very peaceful beat, creating a unique blend of energy and tranquility. The combination of the fast-paced [te0mp1o2] and calming rhythm makes for an enjoyable listening experience that can evoke both excitement and relaxation at the same time.</t>
  </si>
  <si>
    <t>The pitch range of [R1A2N3G4E5] [oc0ta1ve2s3] in this song adds a distinctive character to the music, emphasizing its emotional depth. Along with that, the song's length is around [[N01U12M23_34B45A56R67S78]8 b9ar0s1] and lasts [T1M213] seconds, providing ample time to explore and develop the musical ideas. Together, these elements create a cohesive musical experience that showcases the song's unique qualities and leaves a lasting impression on the listener.</t>
  </si>
  <si>
    <t>The [ti0me1 s2ig3na4tu5re6] of this song is not regular, and its arrangement has omitted the use of certain instruments. Despite its irregular [ti0me1 s2ig3na4tu5re6], the song still manages to captivate listeners with its unique rhythm and melody. The absence of certain instruments in the arrangement only adds to the song's distinct character and highlights the importance of creative expression in music. By breaking away from traditional norms and experimenting with unconventional approaches to music-making, artists can create pieces that stand out and leave a lasting impression on their audience.</t>
  </si>
  <si>
    <t>The predominant instrument used for the melody is [I1N2S3T4R5U6M7E8N9T0]. The music's limited pitch range of [R1A2N3G4E5] [oc0ta1ve2s3] allows for a greater emphasis on the nuances of tone and phrasing. Notably absent in this song are [I1N2S3T4R5U6M7E8N9T0S1].</t>
  </si>
  <si>
    <t>This song is [T1M213] seconds in length and features a very pronounced rhythm, which is accentuated by an unusual [ti0me1 s2ig3na4tu5re6 o7f 8[T91I02M13E24_35S46I57G68N79A80T91U02R13E24]3]. It moves quickly and progresses through [[N01U12M23_34B45A56R67S78]8 b9ar0s1], showcasing a complex and intricate musical structure that sets it apart from other songs. Despite its length, the song manages to maintain its momentum and keep the listener engaged throughout, thanks to its skillful composition and expertly crafted instrumentation. Overall, this song is a testament to the power of music to move and inspire us, and a testament to the creativity and talent of its composer.</t>
  </si>
  <si>
    <t>['K1_1', 'TM1_1', 'R3_2', 'TS1_o', 'I1_1', 'S4_0']</t>
  </si>
  <si>
    <t>The music in question has a unique flavor thanks to the addition of [K1E2Y3]. The track lasts for [T1M213] seconds and features a rhythm that is neither too fast nor too slow. It employs a non-standard [[T01I12M23E34_45S56I67G78N89A90T01U12R23E34]4 t5im6e 7si8gn9at0ur1e2], and its sound is created through the use of [I1N2S3T4R5U6M7E8N9T0S1]. Despite these distinct elements, the music does not adhere to the typical characteristics of the [G1E2N3R4E5] genre.</t>
  </si>
  <si>
    <t>This song features an unusual [ti0me1 s2ig3na4tu5re6], which sets it apart from other music. The [ti0me1 s2ig3na4tu5re6] refers to the number of beats in each measure and the type of note that receives the beat. In most music, the [ti0me1 s2ig3na4tu5re6] is a simple meter like 4/4, meaning there are four beats per measure, and the quarter note gets one beat. However, some songs use complex meters, such as 5/4 or 7/8, which can create a distinctive and unusual feel. The use of an unusual [ti0me1 s2ig3na4tu5re6] can add an element of surprise or challenge to a song, and can also showcase the skill and creativity of the musicians involved.</t>
  </si>
  <si>
    <t>The song features a slow and relaxing rhythm with a [[T01I12M23E34_45S56I67G78N89A90T01U12R23E34]4 t5im6e 7si8gn9at0ur1e2]. The [te0mp1o2] is intentionally set at a languid pace, creating a soothing atmosphere for the listener. Despite the slow [te0mp1o2], the music still manages to captivate the audience, with its gentle melody and intricate harmonies. Overall, the song's deliberate pacing and use of [T1I2M3E4_5S6I7G8N9A0T1U2R3E4] contribute to its calming and contemplative mood.</t>
  </si>
  <si>
    <t>This track is composed in the [[K01E12Y23]3 k4ey5] and lasts for [T1M213] seconds.</t>
  </si>
  <si>
    <t>The music's limited pitch range of [R1A2N3G4E5] [oc0ta1ve2s3] allows for a greater emphasis on the nuances of tone and phrasing, while the [[K01E12Y23]3 k4ey5] provides a powerful and memorable sound. The beat in this song is very heavy, further enhancing its impact. Additionally, the music is enriched by [I1N2S3T4R5U6M7E8N9T0S1], adding depth and texture to the overall composition.</t>
  </si>
  <si>
    <t>The song is [T1M213] seconds in length and its pitch range is within [R1A2N3G4E5] [oc0ta1ve2s3].</t>
  </si>
  <si>
    <t>['TM1_1', 'TS1_1', 'T1_0', 'S4_1', 'B1_1']</t>
  </si>
  <si>
    <t>The track has a duration of [T1M213] seconds and is played at a brisk pace, showcasing the [G1E2N3R4E5] sound. It follows the [T1I2M3E4_5S6I7G8N9A0T1U2R3E4] meter, and listeners can enjoy [[N01U12M23_34B45A56R67S78]8 b9ar0s1] of music in this song.</t>
  </si>
  <si>
    <t>The pitch range of [R1A2N3G4E5] [oc0ta1ve2s3] in this song adds a distinctive character to the music, emphasizing its emotional depth. Along with this, the rhythm of the song is relaxed and moderate, contributing to its overall feel. Interestingly, [I1N2S3T4R5U6M7E8N9T0S1] are not featured in this particular piece, allowing other elements of the music to take center stage.</t>
  </si>
  <si>
    <t>The rhythm in this music is truly electrifying, with [[N01U12M23_34B45A56R67S78]8 b9ar0s1] of progression, and it's the [[K01E12Y23]3 k4ey5] that adds a unique flavor to the song.</t>
  </si>
  <si>
    <t>['P4_1', 'R3_2', 'I1_0', 'T1_1', 'B1_1']</t>
  </si>
  <si>
    <t>This music provides a unique and memorable listening experience with its pitch range of [R1A2N3G4E5] [oc0ta1ve2s3]. Its moderate beat is easy to follow, and the low-[te0mp1o2] rhythm adds to the song's overall relaxed feel. This song intentionally excludes [I1N2S3T4R5U6M7E8N9T0S1], creating a distinct sound. Its length is determined by [[N01U12M23_34B45A56R67S78]8 b9ar0s1], which allows for a structured and cohesive composition.</t>
  </si>
  <si>
    <t>This music offers a unique and memorable listening experience with its pitch range of [R1A2N3G4E5] [oc0ta1ve2s3] and use of [[K01E12Y23]3 k4ey5], creating a rich and dynamic sonic palette. The [te0mp1o2] in this song is very rapid, and it runs for [T1M213] seconds. The music is brought to life through the use of [I1N2S3T4R5U6M7E8N9T0S1], and despite not being easily recognizable as [G1E2N3R4E5] style, it has a total of [[N01U12M23_34B45A56R67S78]8 b9ar0s1]. Overall, this track is a fascinating blend of various elements that come together to create a captivating and distinct musical experience.</t>
  </si>
  <si>
    <t>This music offers a unique and memorable listening experience with its pitch range of [R1A2N3G4E5] [oc0ta1ve2s3]. It conveys a unique and resonant sound through its use of [[K01E12Y23]3 k4ey5]. The track runs for [T1M213] seconds and has a very soft and smooth rhythm. [I1N2S3T4R5U6M7E8N9T0S1] should be included in the music to enhance its sound. The music follows a [T1I2M3E4_5S6I7G8N9A0T1U2R3E4] meter and is played quickly, radiating [E1M2O3T4I5O6N7]. The song's length is determined by [[N01U12M23_34B45A56R67S78]8 b9ar0s1], making it a complete and cohesive piece of music.</t>
  </si>
  <si>
    <t>['I4_0', 'P4_1', 'T1_0', 'R3_1']</t>
  </si>
  <si>
    <t>The melody track intentionally omits the use of a particular instrument. With a pitch range of [R1A2N3G4E5] [oc0ta1ve2s3], this music delivers a distinct and unforgettable listening experience. The [te0mp1o2] is fast-paced, and the rhythm is highly energetic, creating an intense and lively atmosphere.</t>
  </si>
  <si>
    <t>The pitch range of [R1A2N3G4E5] [oc0ta1ve2s3] adds a distinctive character to the music, emphasizing its emotional depth. This music, composed in the [[K01E12Y23]3 k4ey5], has a duration of [T1M213] seconds and features a calm and moderate rhythm. You won't hear any [I1N2S3T4R5U6M7E8N9T0S1] in this song. The meter of the music is [T1I2M3E4_5S6I7G8N9A0T1U2R3E4], and it maintains a moderate [te0mp1o2]. Defined by [E1M2O3T4I5O6N7], this music consists of [[N01U12M23_34B45A56R67S78]8 b9ar0s1] for listeners to enjoy.</t>
  </si>
  <si>
    <t>The music is played quickly and uses the [[K01E12Y23]3 k4ey5], which conveys a unique and resonant sound.</t>
  </si>
  <si>
    <t>The pitch range of [R1A2N3G4E5] [oc0ta1ve2s3] adds a distinctive character to the music, emphasizing its emotional depth, while the [[K01E12Y23]3 k4ey5] adds a unique flavor to this music. The track lasts for [T1M213] seconds and is accompanied by a [te0mp1o2] that is neither too fast nor too slow. Additionally, you won't find any [I1N2S3T4R5U6M7E8N9T0S1] in this song, and it is played at a high [te0mp1o2]. The music radiates [E1M2O3T4I5O6N7] and follows the meter of [T1I2M3E4_5S6I7G8N9A0T1U2R3E4].</t>
  </si>
  <si>
    <t>['B1_1', 'R3_2', 'S4_0']</t>
  </si>
  <si>
    <t>The composition of this song features [[N01U12M23_34B45A56R67S78]8 b9ar0s1], with a moderate and easy-to-follow beat. However, the style of the song is not reflective of the usual features of the [G1E2N3R4E5] genre. Despite this departure from typical genre conventions, the song still manages to maintain its own unique identity.</t>
  </si>
  <si>
    <t>The compact pitch range of [R1A2N3G4E5] [oc0ta1ve2s3] results in a focused and impactful musical performance composed in the [[K01E12Y23]3 k4ey5]. This track, [T1M213] seconds long, carries an extremely strong beat, while [I1N2S3T4R5U6M7E8N9T0S1] are not included in its instrumentation. Moreover, the song's [ti0me1 s2ig3na4tu5re6] is not standard, and the overall music feels sluggish, lacking a firm connection to the traditions of the [G1E2N3R4E5] genre.</t>
  </si>
  <si>
    <t>The music in question possesses several unique characteristics that contribute to its emotional depth and distinctive atmosphere. One such attribute is the pitch range, which spans [R1A2N3G4E5] [oc0ta1ve2s3] and adds a unique character to the music. Additionally, the use of the [[K01E12Y23]3 k4ey5] in this composition creates a distinct atmosphere that further enhances its emotional impact. The track itself has a duration of [T1M213] seconds and features a rapid [te0mp1o2], adding to its sense of urgency and energy. Overall, the music evokes a strong [E1M2O3T4I5O6N7] feeling that is sure to resonate with listeners.</t>
  </si>
  <si>
    <t>['T1_1', 'S4_1', 'TS1_1']</t>
  </si>
  <si>
    <t>The music played in this song is firmly rooted in the traditions of [G1E2N3R4E5] music. It is performed at a relaxed pace and follows a [T1I2M3E4_5S6I7G8N9A0T1U2R3E4] meter.</t>
  </si>
  <si>
    <t>Music has the ability to evoke a wide range of emotions in listeners. Whether it's the haunting melody of a ballad that brings tears to one's eyes or the upbeat [te0mp1o2] of a dance track that fills the listener with energy, music has a way of speaking to the soul. It is no wonder that music projects often strive to convey a particular emotion through their compositions. Whether it's the melancholy of a love song or the jubilance of a celebratory anthem, music projects are dedicated to creating an emotional connection with their audience through the power of music.</t>
  </si>
  <si>
    <t>['T1_0', 'S2_0', 'K1_1', 'B1_1']</t>
  </si>
  <si>
    <t>The song, despite not being evocative of [A1R2T3I4S5T6]'s usual style, moves at a rapid rate and creates a distinct atmosphere through its use of [[K01E12Y23]3 k4ey5]. With a length of around [[N01U12M23_34B45A56R67S78]8 b9ar0s1], this music packs a lot of energy and mood into a relatively short amount of time.</t>
  </si>
  <si>
    <t>['P4_1', 'K1_1', 'TM1_1', 'TS1_1', 'I1_0', 'T1_1', 'B1_1']</t>
  </si>
  <si>
    <t>The use of a specific pitch range of [R1A2N3G4E5] [oc0ta1ve2s3] creates a cohesive and unified sound throughout the musical piece, while the music's use of [[K01E12Y23]3 k4ey5] creates a rich and dynamic sonic palette. This song plays for [T1M213] seconds and has a meter of [T1I2M3E4_5S6I7G8N9A0T1U2R3E4]. In this song, you won't hear any [I1N2S3T4R5U6M7E8N9T0S1], as it has a slow [te0mp1o2] and a length of around [[N01U12M23_34B45A56R67S78]8 b9ar0s1].</t>
  </si>
  <si>
    <t>['P4_1', 'R1_0', 'R3_2', 'I1_0', 'T1_1', 'B1_1']</t>
  </si>
  <si>
    <t>With a pitch range spanning [R1A2N3G4E5] [oc0ta1ve2s3], this music offers a diverse and dynamic listening experience, although the song itself is not energetic enough to make people want to dance. The rhythm of the song strikes a balance, as it is neither too fast nor too slow, and it deliberately excludes [I1N2S3T4R5U6M7E8N9T0S1] to create a specific sound. The song is performed at a leisurely pace and consists of [[N01U12M23_34B45A56R67S78]8 b9ar0s1], which further adds to its distinct musical composition. Overall, this song offers a unique listening experience that showcases a deliberate and intentional approach to its creation.</t>
  </si>
  <si>
    <t>['P4_1', 'T1_1', 'TM1_1', 'I1_1']</t>
  </si>
  <si>
    <t>This song offers a diverse and dynamic listening experience with a pitch range spanning [R1A2N3G4E5] [oc0ta1ve2s3]. It is performed at a leisurely pace and plays for [T1M213] seconds, enriched by the addition of [I1N2S3T4R5U6M7E8N9T0S1]. The resulting music is a fusion of melodic elements, harmonies, and rhythms that come together to create a rich and textured sound. The use of a range of instruments adds depth and complexity to the overall composition, making it a unique and engaging piece for listeners. Whether you're a music aficionado or a casual listener, this song is sure to captivate your ears and leave you wanting more.</t>
  </si>
  <si>
    <t>['K1_1', 'R3_0', 'TS1_o', 'I1_0', 'T1_1', 'EM1_1']</t>
  </si>
  <si>
    <t>This music's use of [[K01E12Y23]3 k4ey5] creates a rich and dynamic sonic palette with a very smooth and relaxing beat, employing a non-standard [ti0me1 s2ig3na4tu5re6] [T1I2M3E4_5S6I7G8N9A0T1U2R3E4]. Deliberately excluding [I1N2S3T4R5U6M7E8N9T0S1], this low-speed song conveys [E1M2O3T4I5O6N7].</t>
  </si>
  <si>
    <t>['P4_1', 'K1_1', 'TM1_1', 'R3_1', 'TS1_o', 'I1_0', 'T1_1']</t>
  </si>
  <si>
    <t>This song offers a unique and memorable listening experience with its pitch range of [R1A2N3G4E5] [oc0ta1ve2s3]. The use of [[K01E12Y23]3 k4ey5] creates a distinct atmosphere, while its duration of [T1M213] seconds adds to its appeal. The dynamic rhythm in the song keeps it engaging, and the atypical [[T01I12M23E34_45S56I67G78N89A90T01U12R23E34]4 t5im6e 7si8gn9at0ur1e2] adds an interesting twist. Stripped of [I1N2S3T4R5U6M7E8N9T0S1], this song showcases a minimalist approach, and its leisurely pace further enhances its overall character.</t>
  </si>
  <si>
    <t>['R3_0', 'TS1_1', 'T1_0', 'EM1_1', 'B1_1']</t>
  </si>
  <si>
    <t>The [te0mp1o2] in this song is very relaxing, while the meter of the music is [T1I2M3E4_5S6I7G8N9A0T1U2R3E4]. Despite the fast [te0mp1o2] of the song, it is imbued with [E1M2O3T4I5O6N7]. Overall, the song is composed of approximately [[N01U12M23_34B45A56R67S78]8 b9ar0s1].</t>
  </si>
  <si>
    <t>With a pitch range spanning [R1A2N3G4E5] [oc0ta1ve2s3], this music offers a diverse and dynamic listening experience composed in the [[K01E12Y23]3 k4ey5]. The song's length is [T1M213] seconds, featuring a very fast and lively rhythm while being devoid of [I1N2S3T4R5U6M7E8N9T0S1]. The [ti0me1 s2ig3na4tu5re6] of the music is [T1I2M3E4_5S6I7G8N9A0T1U2R3E4], and despite its slow rhythm, the music is filled with [E1M2O3T4I5O6N7].</t>
  </si>
  <si>
    <t>['K1_1', 'TM1_1', 'R3_1', 'TS1_o', 'S4_1']</t>
  </si>
  <si>
    <t>With its use of the [[K01E12Y23]3 k4ey5], this music conveys a unique and resonant sound, while boasting a running time of [T1M213] seconds. The rhythm in this song is truly electrifying, and its [ti0me1 s2ig3na4tu5re6] is out of the norm, adding to its distinctiveness. Furthermore, the music is representative of the typical [G1E2N3R4E5] sound, showcasing its genre's characteristic elements.</t>
  </si>
  <si>
    <t>The music's limited pitch range of [R1A2N3G4E5] [oc0ta1ve2s3] allows for a greater emphasis on the nuances of tone and phrasing, composed in the [[K01E12Y23]3 k4ey5] with a playtime of [T1M213] seconds. The beat of this song is neither too fast nor too slow, bringing the music to life through the use of [I1N2S3T4R5U6M7E8N9T0S1]. It features a non-ordinary [ti0me1 s2ig3na4tu5re6 o7f 8[T91I02M13E24_35S46I57G68N79A80T91U02R13E24]3], swiftly moving within the [G1E2N3R4E5] genre.</t>
  </si>
  <si>
    <t>['TM1_1', 'TS1_o', 'I1_1', 'T1_2', 'S4_1']</t>
  </si>
  <si>
    <t>This is a song that lasts [T1M213] seconds, featuring a non-ordinary [ti0me1 s2ig3na4tu5re6]. The inclusion of [I1N2S3T4R5U6M7E8N9T0S1] adds depth and richness to the musical composition, while the song moves at a moderate pace. It firmly resides within the [G1E2N3R4E5] genre, embodying its unique characteristics.</t>
  </si>
  <si>
    <t>['K1_1', 'TM1_1', 'R3_2', 'T1_1', 'EM1_1', 'B1_1']</t>
  </si>
  <si>
    <t>This music conveys a unique and resonant sound with its use of the [[K01E12Y23]3 k4ey5]. The running time of the song is [T1M213] seconds, and it is divided into [[N01U12M23_34B45A56R67S78]8 b9ar0s1]. The [te0mp1o2] of the song is moderate, making it an enjoyable listening experience, and the beat is slow-paced. The music is filled with [E1M2O3T4I5O6N7], creating a powerful and emotional impact on the listener. Overall, this song offers a unique combination of musical elements that work together to create an unforgettable listening experience.</t>
  </si>
  <si>
    <t>The musical piece utilizes a specific pitch range of [R1A2N3G4E5] [oc0ta1ve2s3], resulting in a cohesive and unified sound that runs throughout the song. The use of [[K01E12Y23]3 k4ey5] further adds to the distinct atmosphere of the music. The rapid [te0mp1o2] in this song is accompanied by [I1N2S3T4R5U6M7E8N9T0S1], which give the music its unique sound. The song has a [ti0me1 s2ig3na4tu5re6 o7f 8[T91I02M13E24_35S46I57G68N79A80T91U02R13E24]3] and a moderate [te0mp1o2], while its style does not conform to the typical characteristics of [G1E2N3R4E5] genre. With a running time of [T1M213] seconds and approximately [[N01U12M23_34B45A56R67S78]8 b9ar0s1] in length, the song offers a unique listening experience.</t>
  </si>
  <si>
    <t>['TS1_1', 'T1_1', 'R3_2', 'I1_1']</t>
  </si>
  <si>
    <t>This song features a [T1I2M3E4_5S6I7G8N9A0T1U2R3E4] meter and includes [I1N2S3T4R5U6M7E8N9T0S1] in its arrangement. The [te0mp1o2] of the song is a blend of slow and moderate, creating a mellow and steady rhythm throughout. Overall, the musical composition of this song provides a balanced mix of instrumentation and [te0mp1o2] that contribute to its unique sound.</t>
  </si>
  <si>
    <t>['P4_1', 'TM1_1', 'R3_0', 'TS1_1', 'T1_1', 'S4_0', 'S2_1', 'B1_1']</t>
  </si>
  <si>
    <t>The music in this song has several noteworthy features that contribute to its unique character. Firstly, the pitch range spans [R1A2N3G4E5] [oc0ta1ve2s3], which adds a distinctive character to the music and emphasizes its emotional depth. Despite its length of [T1M213] seconds, the rhythm in this song is very comforting and played at a low [te0mp1o2], with a [ti0me1 s2ig3na4tu5re6 o7f 8[T91I02M13E24_35S46I57G68N79A80T91U02R13E24]3]. Furthermore, the song does not conform to the typical sound of the [G1E2N3R4E5] style, instead paying homage to [A1R2T3I4S5T6]. The song progresses over [[N01U12M23_34B45A56R67S78]8 b9ar0s1], making for a rich and varied listening experience.</t>
  </si>
  <si>
    <t>It has a moderate [te0mp1o2] that is easy to dance to and sing along with. The melody is catchy and upbeat, with a mix of instruments that create a lively sound. Overall, the song has a feel-good vibe that can lift anyone's mood and get them moving to the rhythm.</t>
  </si>
  <si>
    <t>['T1_2', 'EM1_1', 'TS1_1']</t>
  </si>
  <si>
    <t>The music has a moderate [te0mp1o2] and is characterized by a particular emotion. Additionally, it follows a specific [ti0me1 s2ig3na4tu5re6] meter. The combination of these elements creates a unique musical experience that can evoke various feelings and emotions in the listener.</t>
  </si>
  <si>
    <t>['P4_1', 'TM1_1', 'R3_0', 'I1_0', 'T1_0', 'EM1_1']</t>
  </si>
  <si>
    <t>The [R1A2N3G4E5]-[oc0ta1ve2] pitch range in this song adds a distinctive character to the music, emphasizing its emotional depth, which is filled with [E1M2O3T4I5O6N7]. Despite its swift pace, the song has a very soft and smooth rhythm. Additionally, this song's composition does not involve the use of [I1N2S3T4R5U6M7E8N9T0S1]. Its runtime is [T1M213] seconds, making it a compact yet emotionally impactful piece of music.</t>
  </si>
  <si>
    <t>['P4_1', 'K1_1', 'TM1_1', 'R3_1', 'TS1_1', 'I1_0', 'S4_1']</t>
  </si>
  <si>
    <t>This music falls squarely within the [G1E2N3R4E5] genre with a pitch range within [R1A2N3G4E5] [oc0ta1ve2s3]. The use of [[K01E12Y23]3 k4ey5] creates a distinct atmosphere, and the track runs for [T1M213] seconds at a very rapid [te0mp1o2]. The music is in [T1I2M3E4_5S6I7G8N9A0T1U2R3E4], and you won't find any [I1N2S3T4R5U6M7E8N9T0S1] in this song.</t>
  </si>
  <si>
    <t>['P4_1', 'K1_1', 'TM1_1', 'TS1_1', 'I1_1', 'EM1_1', 'B1_1']</t>
  </si>
  <si>
    <t>The music's limited pitch range of [R1A2N3G4E5] [oc0ta1ve2s3] allows for a greater emphasis on the nuances of tone and phrasing, while its use of [[K01E12Y23]3 k4ey5] conveys a unique and resonant sound. The song plays for [T1M213] seconds and has a [ti0me1 s2ig3na4tu5re6 o7f 8[T91I02M13E24_35S46I57G68N79A80T91U02R13E24]3]. [I1N2S3T4R5U6M7E8N9T0S1] play an important role in the music, which is characterized by [E1M2O3T4I5O6N7]. The song's length is determined by [[N01U12M23_34B45A56R67S78]8 b9ar0s1].</t>
  </si>
  <si>
    <t>This music's pitch range of [R1A2N3G4E5] [oc0ta1ve2s3] offers a unique and memorable listening experience. It is composed in the [[K01E12Y23]3 k4ey5] and has a running time of [T1M213] seconds. With its powerful and driving beat, this song stands out. You won't find any [I1N2S3T4R5U6M7E8N9T0S1] in this song, which is played at a moderate speed. The [ti0me1 s2ig3na4tu5re6] of the music is [T1I2M3E4_5S6I7G8N9A0T1U2R3E4], and although it does not exemplify the quintessential [G1E2N3R4E5] style, it captivates in its own distinct way.</t>
  </si>
  <si>
    <t>The music featuring [I1N2S3T4R5U6M7E8N9T0S1] should be played quickly.</t>
  </si>
  <si>
    <t>The use of [[K01E12Y23]3 k4ey5] in this music creates a distinct atmosphere that is further complemented by its [[T01I12M23E34_45S56I67G78N89A90T01U12R23E34]4 t5im6e 7si8gn9at0ur1e2]. Together, these musical elements contribute to the overall mood and feel of the composition, and showcase the artistic choices made by the composer. The [ke0y1] selection can affect the emotional impact of the music, while the [ti0me1 s2ig3na4tu5re6] can influence the rhythm and pacing. Both are important considerations in the creation of a musical piece and can greatly affect how the audience experiences and interprets the music.</t>
  </si>
  <si>
    <t>With a pitch range spanning [R1A2N3G4E5] [oc0ta1ve2s3], this music offers a diverse and dynamic listening experience. Its use of [[K01E12Y23]3 k4ey5] creates a rich and dynamic sonic palette, complemented by a very fast and lively rhythm that adds to its energetic nature. The song, [T1M213] seconds long, encompasses an [E1M2O3T4I5O6N7] emotional journey, captivating listeners with its vibrant and engaging composition.</t>
  </si>
  <si>
    <t>The use of a specific pitch range of [R1A2N3G4E5] [oc0ta1ve2s3] and the [[K01E12Y23]3 k4ey5] in this musical piece create a cohesive and unified sound that results in a rich and dynamic sonic palette. The song's heavy beat, absence of [I1N2S3T4R5U6M7E8N9T0S1], and [[T01I12M23E34_45S56I67G78N89A90T01U12R23E34]4 t5im6e 7si8gn9at0ur1e2], which is out of the norm, add to the distinctiveness of the composition. Despite its slow [te0mp1o2], the music is defined by its [E1M2O3T4I5O6N7] expression, which carries through the entire [T1M213]-second runtime.</t>
  </si>
  <si>
    <t>The length of a song is determined by the number of bars it contains. Each bar represents a specific number of beats, and the duration of a bar can vary depending on the [ti0me1 s2ig3na4tu5re6] of the song. Therefore, the number of bars in a song directly influences its length, as it determines the overall number of beats and the duration of the song.</t>
  </si>
  <si>
    <t>The music's use of the [[K01E12Y23]3 k4ey5] creates a distinct atmosphere that is further enhanced by the emotion it embodies. This track, which is imbued with [E1M2O3T4I5O6N7], has a duration of [T1M213] seconds. The combination of the [ke0y1] and emotion used in the music generates a unique and captivating experience that can be felt throughout the entire duration of the track.</t>
  </si>
  <si>
    <t>With a pitch range spanning [R1A2N3G4E5] [oc0ta1ve2s3], this music offers a diverse and dynamic listening experience, while its use of [[K01E12Y23]3 k4ey5] creates a rich and dynamic sonic palette. Clocking in at [T1M213] seconds, the song captivates with a relaxing and tranquil rhythm, void of any [I1N2S3T4R5U6M7E8N9T0S1]. It follows a [ti0me1 s2ig3na4tu5re6 o7f 8[T91I02M13E24_35S46I57G68N79A80T91U02R13E24]3] and is performed at a rapid pace, showcasing its [G1E2N3R4E5] influences that define its unique style.</t>
  </si>
  <si>
    <t>This song is a true representation of the [G1E2N3R4E5] genre with a pitch range of [R1A2N3G4E5] [oc0ta1ve2s3] that offers a unique and memorable listening experience. It is composed in the [[K01E12Y23]3 k4ey5], has a length of [T1M213] seconds and a smooth and steady rhythm. The music is brought to life through the use of [I1N2S3T4R5U6M7E8N9T0S1] and has a meter of [T1I2M3E4_5S6I7G8N9A0T1U2R3E4]. With a moderate [te0mp1o2], this music is a complete package of artistic expression that can leave a lasting impression on the listener.</t>
  </si>
  <si>
    <t>['P4_1', 'R3_1', 'TS1_o', 'T1_2', 'EM1_1']</t>
  </si>
  <si>
    <t>The music's limited pitch range of [R1A2N3G4E5] [oc0ta1ve2s3] allows for a greater emphasis on the nuances of tone and phrasing, while the rhythm in this song is really lively despite the unusual [ti0me1 s2ig3na4tu5re6 o7f 8[T91I02M13E24_35S46I57G68N79A80T91U02R13E24]3]. The song's rhythm is moderate and the music is characterized by [E1M2O3T4I5O6N7], making it a unique listening experience that showcases the artistry and creativity of the musicians. Despite the limitations imposed by the pitch range, the musicians are able to deliver a performance that captures the energy and emotion of the piece, demonstrating their skill and versatility as artists. Overall, this music is a testament to the power of creativity and the importance of artistic expression in our lives.</t>
  </si>
  <si>
    <t>The music has a distinctive character that emphasizes its emotional depth with a pitch range of [R1A2N3G4E5] [oc0ta1ve2s3]. Additionally, the [[K01E12Y23]3 k4ey5] gives it a special emotional quality. The song runs for [T1M213] seconds and features a truly electrifying rhythm. Surprisingly, there are no [I1N2S3T4R5U6M7E8N9T0S1] in this piece, and it has a non-standard [T1I2M3E4_5S6I7G8N9A0T1U2R3E4]. With a fast [te0mp1o2], it defies the typical sound of the [G1E2N3R4E5] style.</t>
  </si>
  <si>
    <t>This song features [[N01U12M23_34B45A56R67S78]8 b9ar0s1] in its composition. Bars, also known as measures, are a fundamental unit of musical notation that divide a song into rhythmic and melodic segments. By using bars, composers and performers can create a structured and coherent musical piece that is easy to follow and understand. The number of bars in a song can vary widely depending on the style, genre, and complexity of the music, but typically a song will have a consistent number of bars throughout its duration. Understanding the concept of bars is essential for musicians and music lovers alike, as it provides a framework for appreciating and creating music.</t>
  </si>
  <si>
    <t>The compact pitch range of [R1A2N3G4E5] [oc0ta1ve2s3] results in a focused and impactful musical performance, while the choice of [[K01E12Y23]3 k4ey5] adds to the captivating and memorable experience. With a length of [T1M213] seconds, the song maintains a very serene rhythm and deliberately excludes [I1N2S3T4R5U6M7E8N9T0S1]. Additionally, an unusual [ti0me1 s2ig3na4tu5re6], [T1I2M3E4_5S6I7G8N9A0T1U2R3E4], is utilized, contributing to the unique character of the piece. Moving at a gentle pace, this music serves as a prime representation of the [G1E2N3R4E5] style.</t>
  </si>
  <si>
    <t>['P4_1', 'K1_1', 'TM1_1', 'R3_2', 'I1_1', 'TS1_o', 'T1_2', 'EM1_1', 'B1_1']</t>
  </si>
  <si>
    <t>The music's limited pitch range of [R1A2N3G4E5] [oc0ta1ve2s3] allows for a greater emphasis on the nuances of tone and phrasing, while the [[K01E12Y23]3 k4ey5] adds a unique flavor to this music. With a playtime of [T1M213] seconds, the song exhibits a balanced rhythm, enhanced by the inclusion of [I1N2S3T4R5U6M7E8N9T0S1] that contribute to the overall musical composition. Notably, the [ti0me1 s2ig3na4tu5re6] chosen for this song is not common, further adding to its distinctive nature. Maintaining a moderate pace, the music evokes [E1M2O3T4I5O6N7] and is structured into [[N01U12M23_34B45A56R67S78]8 b9ar0s1] for listeners to appreciate its entirety.</t>
  </si>
  <si>
    <t>This [G1E2N3R4E5] genre-inspired song offers a unique and memorable listening experience with its pitch range of [R1A2N3G4E5] [oc0ta1ve2s3], adding a unique flavor with its [[K01E12Y23]3 k4ey5]. Clocking in at [T1M213] seconds, the song creates a laid-back atmosphere through its slow [te0mp1o2]. The musical performance incorporates [I1N2S3T4R5U6M7E8N9T0S1], while the meter of the music is set to [T1I2M3E4_5S6I7G8N9A0T1U2R3E4]. Overall, the song's sound is heavily influenced by the [G1E2N3R4E5] genre.</t>
  </si>
  <si>
    <t>The compact pitch range of [R1A2N3G4E5] [oc0ta1ve2s3] results in a focused and impactful musical performance, while its use of [[K01E12Y23]3 k4ey5] conveys a unique and resonant sound. Running for [T1M213] seconds, the song showcases a forceful beat, devoid of any [I1N2S3T4R5U6M7E8N9T0S1]. The [ti0me1 s2ig3na4tu5re6] of the song is out of the ordinary, marked by [T1I2M3E4_5S6I7G8N9A0T1U2R3E4], and it is played at a fast [te0mp1o2], unmistakably embodying the character of [G1E2N3R4E5].</t>
  </si>
  <si>
    <t>In music, the term "[ti0me1 s2ig3na4tu5re6]" refers to the meter of the music. It indicates the number of beats per measure and what type of note receives one beat. The [ti0me1 s2ig3na4tu5re6] is usually notated at the beginning of a musical score and can have a significant impact on the overall feel and rhythm of a piece. Understanding the [ti0me1 s2ig3na4tu5re6] is important for musicians, as it helps them to stay in time and play with the correct rhythm. Different [ti0me1 s2ig3na4tu5re6]s can create different moods and [te0mp1o2]s in music, adding to the variety and richness of musical expression.</t>
  </si>
  <si>
    <t>The music being referred to employs the [[K01E12Y23]3 k4ey5] to create a rich and dynamic sonic palette. Its song structure is comprised of [[N01U12M23_34B45A56R67S78]8 b9ar0s1], while the use of [I1N2S3T4R5U6M7E8N9T0S1] is integral to the music's overall impact and effect. Together, these elements combine to produce a cohesive and distinctive musical experience that showcases the skillful and creative use of various musical elements. Whether appreciated for its technical proficiency or emotional resonance, this music offers a unique and memorable listening experience that is sure to captivate and delight music lovers of all kinds.</t>
  </si>
  <si>
    <t>['P4_1', 'K1_1', 'TM1_1', 'R3_0', 'I1_1', 'TS1_o', 'S4_0', 'B1_1']</t>
  </si>
  <si>
    <t>The musical piece employs a specific pitch range of [R1A2N3G4E5] [oc0ta1ve2s3], which contributes to a cohesive and unified sound throughout the song. Adding a unique flavor to this music is the use of the [[K01E12Y23]3 k4ey5]. The song has a length of [T1M213] seconds and features a harmonious rhythm. The music is enriched by the use of [I1N2S3T4R5U6M7E8N9T0S1]. Interestingly, the song does not follow a typical [ti0me1 s2ig3na4tu5re6], employing [T1I2M3E4_5S6I7G8N9A0T1U2R3E4] instead. Additionally, the song does not adhere to the typical sound of the [G1E2N3R4E5] style, and comprises [[N01U12M23_34B45A56R67S78]8 b9ar0s1] in total.</t>
  </si>
  <si>
    <t>This music offers a diverse and dynamic listening experience with a pitch range spanning [R1A2N3G4E5] [oc0ta1ve2s3]. The song has a running time of [T1M213] seconds and features a [T1I2M3E4_5S6I7G8N9A0T1U2R3E4] meter.</t>
  </si>
  <si>
    <t>['P4_1', 'TM1_1', 'R3_0', 'TS1_1', 'I1_1', 'EM1_1', 'B1_1']</t>
  </si>
  <si>
    <t>The music in this song is characterized by its emotional depth, which is emphasized by the distinctive pitch range of [R1A2N3G4E5] [oc0ta1ve2s3]. The rhythm is easy-going, and the song has a playtime of [T1M213] seconds, with a duration of [[N01U12M23_34B45A56R67S78]8 b9ar0s1]. The music is based on a [[T01I12M23E34_45S56I67G78N89A90T01U12R23E34]4 t5im6e 7si8gn9at0ur1e2], and the addition of [I1N2S3T4R5U6M7E8N9T0S1] further enhances the musical composition. Overall, the music conveys [E1M2O3T4I5O6N7].</t>
  </si>
  <si>
    <t>This track runs for [T1M213] seconds and has a length of around [[N01U12M23_34B45A56R67S78]8 b9ar0s1]. Its pitch range is within [R1A2N3G4E5] [oc0ta1ve2s3], and [[K01E12Y23]3 k4ey5] adds a unique flavor to this music. The [te0mp1o2] of this song is not too fast or too slow, and its composition does not involve the use of [I1N2S3T4R5U6M7E8N9T0S1]. The meter of the music is [T1I2M3E4_5S6I7G8N9A0T1U2R3E4], and the song's pace is slow. Rooted in the conventions of [G1E2N3R4E5] music, this song embodies the essence of its style.</t>
  </si>
  <si>
    <t>The use of [I1N2S3T4R5U6M7E8N9T0S1] is vital to the music as it provides a powerful and memorable sound through the [[K01E12Y23]3 k4ey5]. The combination of these elements creates a unique and distinctive character for the music that can captivate the listener's attention. Without the [I1N2S3T4R5U6M7E8N9T0S1], the music would lack its full potential, and without the [K1E2Y3], it would lose its defining quality. Therefore, the careful selection and use of these components are crucial in creating a compelling and successful piece of music.</t>
  </si>
  <si>
    <t>This song has a track length of [T1M213] seconds and consists of [[N01U12M23_34B45A56R67S78]8 b9ar0s1]. Despite the relatively short duration, the rhythm is very comforting, making it an enjoyable listening experience.</t>
  </si>
  <si>
    <t>['T1_1', 'EM1_1', 'TM1_1', 'TS1_o']</t>
  </si>
  <si>
    <t>The music that is being played has a leisurely pace to it and at the same time radiates a strong [E1M2O3T4I5O6N7]. The song itself has a length of [T1M213] seconds and is set in an uncommon [[T01I12M23E34_45S56I67G78N89A90T01U12R23E34]4 t5im6e 7si8gn9at0ur1e2], adding to its uniqueness.</t>
  </si>
  <si>
    <t>The pitch range of [R1A2N3G4E5] [oc0ta1ve2s3] in this music offers a unique and memorable listening experience, complemented by its use of the [[K01E12Y23]3 k4ey5] which creates a distinct atmosphere. Clocking in at [T1M213] seconds, the song has a moderate [te0mp1o2] and is based on a [[T01I12M23E34_45S56I67G78N89A90T01U12R23E34]4 t5im6e 7si8gn9at0ur1e2], adding to the complexity of its composition. All these elements come together to create a truly captivating musical piece.</t>
  </si>
  <si>
    <t>['P4_1', 'K1_1', 'TM1_1', 'R3_1', 'I1_1', 'B1_1']</t>
  </si>
  <si>
    <t>This song, brought to life through the use of [I1N2S3T4R5U6M7E8N9T0S1], features a limited pitch range of [R1A2N3G4E5] [oc0ta1ve2s3], which allows for a greater emphasis on the nuances of tone and phrasing. The [[K01E12Y23]3 k4ey5] adds a unique flavor to the music, which is reflected in its very upbeat [te0mp1o2]. The song has a length of [T1M213] seconds and is divided into [[N01U12M23_34B45A56R67S78]8 b9ar0s1], each contributing to the overall structure and flow of the piece.</t>
  </si>
  <si>
    <t>['I4_0', 'TS1_1']</t>
  </si>
  <si>
    <t>The music's melody track is intentionally free of any specific instrument, allowing for a more versatile and adaptable sound. The [ti0me1 s2ig3na4tu5re6] of the music is indicated as [T1I2M3E4_5S6I7G8N9A0T1U2R3E4], providing a rhythmic framework for the piece. Together, the absence of a specific instrument and the [ti0me1 s2ig3na4tu5re6] work in tandem to create a unique musical experience that is open to interpretation and experimentation.</t>
  </si>
  <si>
    <t>This music is composed in the [[K01E12Y23]3 k4ey5] with a pitch range of [R1A2N3G4E5] [oc0ta1ve2s3] and a length of [T1M213] seconds. It has a slow and relaxing [te0mp1o2], given its sound through [I1N2S3T4R5U6M7E8N9T0S1]. The music is based on a [[T01I12M23E34_45S56I67G78N89A90T01U12R23E34]4 t5im6e 7si8gn9at0ur1e2], with [[N01U12M23_34B45A56R67S78]8 b9ar0s1]. The overall emotion of the song is characterized by its slow [te0mp1o2], creating a soothing and calming effect on the listener.</t>
  </si>
  <si>
    <t>The music employs a specific pitch range spanning [R1A2N3G4E5] [oc0ta1ve2s3] to create a cohesive and unified sound throughout the piece. Additionally, the use of the [[K01E12Y23]3 k4ey5] contributes to a distinct atmosphere. The song has a runtime of [T1M213] seconds, and its [te0mp1o2] falls within the middle range. Although the music is not a typical representation of the classic [G1E2N3R4E5] sound, it offers a unique interpretation that sets it apart.</t>
  </si>
  <si>
    <t>The rhythm in this song is very easy on the ears. It flows smoothly and effortlessly, creating a pleasant and relaxing listening experience. The beats and melodies blend harmoniously, captivating the senses and evoking a sense of tranquility. The smoothness of the rhythm allows the music to effortlessly carry the listener along, providing a soothing and enjoyable auditory journey.</t>
  </si>
  <si>
    <t>The use of a specific pitch range of [R1A2N3G4E5] [oc0ta1ve2s3] creates a cohesive and unified sound throughout the musical piece composed in the [[K01E12Y23]3 k4ey5]. This [T1M213]-second-long song has a very fast-paced [te0mp1o2], and notably lacks [I1N2S3T4R5U6M7E8N9T0S1]. It follows a [T1I2M3E4_5S6I7G8N9A0T1U2R3E4] meter and is played at a slow [te0mp1o2]. The unmistakable style of this song is [G1E2N3R4E5].</t>
  </si>
  <si>
    <t>['K1_1', 'TM1_1', 'I1_1', 'S4_0', 'S2_1']</t>
  </si>
  <si>
    <t>The use of the [[K01E12Y23]3 k4ey5] in this music creates a rich and dynamic sonic palette that is complemented by the sound of [I1N2S3T4R5U6M7E8N9T0S1]. The song has a running time of [T1M213] seconds. Although this music does not embody the essence of the [G1E2N3R4E5] genre, it is similar to [A1R2T3I4S5T6]'s style and offers a unique sound that sets it apart. The combination of [ke0y1], instrumentation, and style creates a captivating listening experience that is both dynamic and distinct.</t>
  </si>
  <si>
    <t>['P4_1', 'K1_1', 'TM1_1', 'T1_0', 'B1_1']</t>
  </si>
  <si>
    <t>This music has a pitch range of [R1A2N3G4E5] [oc0ta1ve2s3] and features the [[K01E12Y23]3 k4ey5], which adds a unique flavor to the composition. The track has a duration of [T1M213] seconds and is characterized by its fast-paced [te0mp1o2]. Overall, the song consists of [[N01U12M23_34B45A56R67S78]8 b9ar0s1], making for an exciting and dynamic listening experience.</t>
  </si>
  <si>
    <t>This song employs a non-standard [ti0me1 s2ig3na4tu5re6 o7f 8[T91I02M13E24_35S46I57G68N79A80T91U02R13E24]3], while the music's limited pitch range of [R1A2N3G4E5] [oc0ta1ve2s3] allows for a greater emphasis on the nuances of tone and phrasing. Together, these unique features create a distinctive and captivating sound, showcasing the creativity and skill of the composer and performers. The restricted pitch range allows for a more focused exploration of the subtleties of each note, while the unconventional [ti0me1 s2ig3na4tu5re6] adds an exciting element of unpredictability to the music. Overall, this song stands out as an impressive example of innovative musical composition.</t>
  </si>
  <si>
    <t>This song's music consists of [[N01U12M23_34B45A56R67S78]8 b9ar0s1] and has a limited pitch range of [R1A2N3G4E5] [oc0ta1ve2s3]. This restriction on pitch range allows for a greater emphasis on the nuances of tone and phrasing. Additionally, the [ti0me1 s2ig3na4tu5re6] of this song is out of the ordinary, being [T1I2M3E4_5S6I7G8N9A0T1U2R3E4].</t>
  </si>
  <si>
    <t>['T1_2', 'R3_1', 'S4_0']</t>
  </si>
  <si>
    <t>Although this music is not representative of the usual [G1E2N3R4E5] sound, it has a very fast and lively rhythm, while the song's overall [te0mp1o2] is moderate.</t>
  </si>
  <si>
    <t>The length of the track is [T1M213] seconds, and the beat of this song is moderate and easy to follow. With its steady [te0mp1o2], listeners can easily tap their feet or move to the rhythm without feeling rushed or overwhelmed. The song's pacing creates a relaxed and enjoyable listening experience, allowing the listener to fully immerse themselves in the music. Whether you're looking to dance or simply unwind, this song's [te0mp1o2] is sure to please.</t>
  </si>
  <si>
    <t>The song lasts for a certain number of seconds and is completely devoid of instruments. In other words, the song is purely vocal or a cappella. It could be a challenging task to create an engaging and memorable song without the use of any instruments, but it is a unique and impressive accomplishment. Singers and vocal groups may choose to create a cappella versions of popular songs or compose their own original pieces without the aid of any musical instruments, relying solely on their voices to create the desired melody, rhythm, and harmony.</t>
  </si>
  <si>
    <t>['T1_1', 'K1_1', 'TM1_1', 'I1_1']</t>
  </si>
  <si>
    <t>The slow [te0mp1o2] of the song, combined with its choice of [[K01E12Y23]3 k4ey5], results in a captivating and memorable experience that is further enriched by [I1N2S3T4R5U6M7E8N9T0S1]. The song itself is [T1M213] seconds long, offering listeners ample time to appreciate the intricate musical composition and enjoy the skillful interplay of the instruments. Together, these elements come together to create a truly remarkable piece of music that is sure to leave a lasting impression on all who hear it.</t>
  </si>
  <si>
    <t>This song has a length of [T1M213] seconds and does not feature [I1N2S3T4R5U6M7E8N9T0S1].</t>
  </si>
  <si>
    <t>This music offers a unique and memorable listening experience with its pitch range of [R1A2N3G4E5] [oc0ta1ve2s3]. The song's length is determined by [[N01U12M23_34B45A56R67S78]8 b9ar0s1], and its playtime is [T1M213] seconds. Moreover, the composition of this song does not involve the use of [I1N2S3T4R5U6M7E8N9T0S1].</t>
  </si>
  <si>
    <t>This song has a running time of [T1M213] seconds and is performed at a leisurely pace.</t>
  </si>
  <si>
    <t>The use of [[K01E12Y23]3 k4ey5] in this music creates a rich and dynamic sonic palette that is characterized by [E1M2O3T4I5O6N7]. Furthermore, the [te0mp1o2] in this song is very rapid, adding to the overall intensity of the piece. The combination of these elements creates a unique and powerful musical experience that is sure to captivate listeners.</t>
  </si>
  <si>
    <t>The music in this song has a moderate [te0mp1o2], yet it is filled with [E1M2O3T4I5O6N7]. Despite the [te0mp1o2] being very laid-back, the emotional content of the music remains prominent.</t>
  </si>
  <si>
    <t>The use of instruments brings the music to life, but the addition of the [ke0y1] adds a unique flavor to it. Together, these elements create a rich and dynamic sound that engages the listener's senses. The [ke0y1] provides a distinctive tonal center that sets the mood and enhances the emotional impact of the music, while the instruments add texture, depth, and complexity to the overall composition. Whether it's the warm, mellow tones of a piano or the bright, sharp sounds of a synthesizer, the [ke0y1] and instruments work together to create a musical experience that is both captivating and unforgettable.</t>
  </si>
  <si>
    <t>['K1_1', 'R1_0', 'S4_0', 'I1_0']</t>
  </si>
  <si>
    <t>The [[K01E12Y23]3 k4ey5] in this music provides a powerful and memorable sound, although this song is not intended for dancing. Additionally, the song's sound is not heavily influenced by the conventions of [G1E2N3R4E5] genre, and it is devoid of [I1N2S3T4R5U6M7E8N9T0S1]. Despite its lack of danceability and unconventional sound, the use of the [[K01E12Y23]3 k4ey5] creates a distinctive and compelling auditory experience in this song.</t>
  </si>
  <si>
    <t>The pitch range of [R1A2N3G4E5] [oc0ta1ve2s3] adds a distinctive character to the music, emphasizing its emotional depth, while the use of [[K01E12Y23]3 k4ey5] creates a distinct atmosphere. With a length of [T1M213] seconds, the song unfolds at a moderate pace, accompanied by an arrangement that intentionally omits the use of [I1N2S3T4R5U6M7E8N9T0S1]. Set in a [T1I2M3E4_5S6I7G8N9A0T1U2R3E4] meter, the music takes on a sluggish quality, yet it remains filled with [E1M2O3T4I5O6N7].</t>
  </si>
  <si>
    <t>['P4_1', 'TM1_1', 'R3_0', 'I1_1', 'TS1_1', 'T1_1', 'EM1_1', 'B1_1']</t>
  </si>
  <si>
    <t>With a pitch range spanning [R1A2N3G4E5] [oc0ta1ve2s3], this music offers a diverse and dynamic listening experience. The running time of the song is [T1M213] seconds, and its rhythm is very comforting. It is given its sound through [I1N2S3T4R5U6M7E8N9T0S1], following a [T1I2M3E4_5S6I7G8N9A0T1U2R3E4] meter. With a relaxed [te0mp1o2], the music evokes a [E1M2O3T4I5O6N7] feeling throughout, as [[N01U12M23_34B45A56R67S78]8 b9ar0s1] make up this song.</t>
  </si>
  <si>
    <t>The music that is being played moves at a fast rate and its use of [[K01E12Y23]3 k4ey5] creates a distinct atmosphere. Despite its speed, the [te0mp1o2] of the song is not too fast or too slow, creating a balanced rhythm.</t>
  </si>
  <si>
    <t>['P4_1', 'K1_1', 'TM1_1', 'R3_2', 'T1_2']</t>
  </si>
  <si>
    <t>This song's pitch range is within [R1A2N3G4E5] [oc0ta1ve2s3], and it uses the [[K01E12Y23]3 k4ey5] to create a rich and dynamic sonic palette. The length of the song is [T1M213] seconds, and it has a moderate [te0mp1o2], performed at a moderate pace.</t>
  </si>
  <si>
    <t>This song's use of the [[K01E12Y23]3 k4ey5] creates a rich and dynamic sonic palette. Additionally, it has a very soft and smooth rhythm. The song is [T1M213] seconds long, allowing ample time to fully immerse oneself in the intricate soundscapes crafted by the artist. Overall, this track is a testament to the power of music in evoking emotion and showcasing the talent of skilled musicians.</t>
  </si>
  <si>
    <t>['P4_1', 'TM1_1', 'R3_0', 'TS1_1', 'I1_1', 'T1_0', 'S4_1']</t>
  </si>
  <si>
    <t>This music offers a diverse and dynamic listening experience with a pitch range spanning [R1A2N3G4E5] [oc0ta1ve2s3]. The song's length is [T1M213] seconds and has a fast rhythm, while the beat is very gentle and calming. The [ti0me1 s2ig3na4tu5re6] of the music is [T1I2M3E4_5S6I7G8N9A0T1U2R3E4], and it is enriched by [I1N2S3T4R5U6M7E8N9T0S1]. This song is a classic example of the [G1E2N3R4E5] style, combining a variety of musical elements to create a unique and enjoyable listening experience.</t>
  </si>
  <si>
    <t>This music's pitch range is within [R1A2N3G4E5] [oc0ta1ve2s3], and its use of [[K01E12Y23]3 k4ey5] creates a distinct atmosphere.</t>
  </si>
  <si>
    <t>This song is composed in the [[K01E12Y23]3 k4ey5] and has a running time of [T1M213] seconds.</t>
  </si>
  <si>
    <t>The music comes alive with the help of instruments.</t>
  </si>
  <si>
    <t>The quintessential example of [G1E2N3R4E5] genre, this music is played with a limited pitch range of [R1A2N3G4E5] [oc0ta1ve2s3], which allows for a greater emphasis on the nuances of tone and phrasing. Its powerful and memorable sound is achieved through the use of the [[K01E12Y23]3 k4ey5] and [I1N2S3T4R5U6M7E8N9T0S1]. The track lasts for [T1M213] seconds and has a moderate beat, while employing an uncommon [ti0me1 s2ig3na4tu5re6 o7f 8[T91I02M13E24_35S46I57G68N79A80T91U02R13E24]3]. The song is played at a moderate pace, showcasing the intricate details of the music's sound and style.</t>
  </si>
  <si>
    <t>The music is comprised of [[N01U12M23_34B45A56R67S78]8 b9ar0s1]. Each bar typically contains a set number of beats, which in turn dictate the rhythm of the music. The number of beats per bar can vary depending on the genre of the music and the composer's intent. In classical music, for example, a common [ti0me1 s2ig3na4tu5re6] is 4/4, which means there are four beats per bar. In jazz music, however, it is more common to have irregular [ti0me1 s2ig3na4tu5re6]s and a greater degree of improvisation. Regardless of the [ti0me1 s2ig3na4tu5re6], the number of bars in a piece of music is an important structural element that helps to define its form and overall character.</t>
  </si>
  <si>
    <t>['TM1_1', 'R3_0', 'TS1_o', 'I1_0', 'S4_1']</t>
  </si>
  <si>
    <t>This track is [T1M213] seconds in length and has a very calming and soothing beat. The chosen [ti0me1 s2ig3na4tu5re6] for this song is not ordinary, and you won't find any [I1N2S3T4R5U6M7E8N9T0S1] in it. This music falls squarely within the [G1E2N3R4E5] genre.</t>
  </si>
  <si>
    <t>The song, which is [T1M213] seconds in length, features a music composition with a limited pitch range of [R1A2N3G4E5] [oc0ta1ve2s3]. This particular range limitation provides an opportunity for the performers to focus on the subtleties of tone and phrasing, emphasizing the expressive qualities of the music.</t>
  </si>
  <si>
    <t>The music conveys a powerful and memorable sound in the [[K01E12Y23]3 k4ey5], with a pitch range within [R1A2N3G4E5] [oc0ta1ve2s3]. Its duration is [T1M213] seconds, and the rhythm is very pronounced. The sound is achieved through the use of [I1N2S3T4R5U6M7E8N9T0S1], while the [ti0me1 s2ig3na4tu5re6] of the song is not regular, and the [te0mp1o2] is moderate. Overall, the music evokes [E1M2O3T4I5O6N7].</t>
  </si>
  <si>
    <t>['P4_1', 'TM1_1', 'I1_0', 'T1_1', 'B1_1']</t>
  </si>
  <si>
    <t>This song offers a unique and memorable listening experience with its pitch range of [R1A2N3G4E5] [oc0ta1ve2s3]. It has a duration of [T1M213] seconds and [[N01U12M23_34B45A56R67S78]8 b9ar0s1]. The arrangement of the song deliberately omits the use of [I1N2S3T4R5U6M7E8N9T0S1], contributing to its distinctive sound. The slow [te0mp1o2] of the song also adds to its overall ambiance.</t>
  </si>
  <si>
    <t>The song we're discussing has a pitch range that's within [R1A2N3G4E5] [oc0ta1ve2s3] and is in the [[K01E12Y23]3 k4ey5], which provides a powerful and memorable sound. It runs for [T1M213] seconds and has a slow [te0mp1o2], with a rhythm that's neither too fast nor too slow. Interestingly, the song has opted not to incorporate [I1N2S3T4R5U6M7E8N9T0S1], and is based on a [[T01I12M23E34_45S56I67G78N89A90T01U12R23E34]4 t5im6e 7si8gn9at0ur1e2]. Furthermore, its style does not adhere to the typical characteristics of the [G1E2N3R4E5] genre.</t>
  </si>
  <si>
    <t>This song has approximately [[N01U12M23_34B45A56R67S78]8 b9ar0s1] and is [T1M213] seconds long. The instrumentation in this song does not include [I1N2S3T4R5U6M7E8N9T0S1].</t>
  </si>
  <si>
    <t>This song has a very fast and lively rhythm and lasts [T1M213] seconds.</t>
  </si>
  <si>
    <t>This music offers a diverse and dynamic listening experience, with a pitch range spanning [R1A2N3G4E5] [oc0ta1ve2s3]. It is played at a leisurely pace and lasts for [T1M213] seconds. The instrumentation for this song does not include [I1N2S3T4R5U6M7E8N9T0S1].</t>
  </si>
  <si>
    <t>This music offers a diverse and dynamic listening experience with a pitch range spanning [R1A2N3G4E5] [oc0ta1ve2s3]. The song also has a smooth and steady rhythm, complementing the music's overall sound. Additionally, the music is played in [[T01I12M23E34_45S56I67G78N89A90T01U12R23E34]4 t5im6e 7si8gn9at0ur1e2], adding to its unique style and structure. Overall, this combination of pitch range, rhythm, and [ti0me1 s2ig3na4tu5re6] creates an enjoyable and memorable musical experience for listeners.</t>
  </si>
  <si>
    <t>['P4_1', 'K1_1', 'S2_0', 'TM1_1']</t>
  </si>
  <si>
    <t>This music offers a diverse and dynamic listening experience with a pitch range spanning [R1A2N3G4E5] [oc0ta1ve2s3]. It is composed in the [[K01E12Y23]3 k4ey5] and although it is not a quintessential example of [A1R2T3I4S5T6]'s music, the song lasts [T1M213] seconds.</t>
  </si>
  <si>
    <t>The music in this song has a distinctive character, emphasized by its pitch range of [R1A2N3G4E5] [oc0ta1ve2s3] which adds depth to the emotional expression. Additionally, the use of the [[K01E12Y23]3 k4ey5] contributes to its unique and resonant sound. In total, the song consists of [[N01U12M23_34B45A56R67S78]8 b9ar0s1], showcasing its structure and composition.</t>
  </si>
  <si>
    <t>['P4_1', 'K1_1', 'TS1_o', 'I1_1', 'EM1_1']</t>
  </si>
  <si>
    <t>The use of a specific pitch range of [R1A2N3G4E5] [oc0ta1ve2s3] in combination with the [[K01E12Y23]3 k4ey5] creates a powerful and memorable sound that is consistent throughout the musical piece, contributing to a cohesive and unified feel. This is further enhanced by the atypical [ti0me1 s2ig3na4tu5re6 o7f 8[T91I02M13E24_35S46I57G68N79A80T91U02R13E24]3], which gives the music a unique and distinctive quality. To fully realize the emotional impact of the composition, [I1N2S3T4R5U6M7E8N9T0S1] should be included in the music, adding depth and texture to the already rich and expressive piece. The music is filled with [E1M2O3T4I5O6N7], creating a stirring and evocative listening experience that resonates with the listener long after the music has ended.</t>
  </si>
  <si>
    <t>['P4_1', 'K1_1', 'TM1_1', 'R3_0', 'I1_0', 'TS1_1', 'S4_1', 'S2_1', 'B1_1']</t>
  </si>
  <si>
    <t>This music is composed in the [[K01E12Y23]3 k4ey5] and offers a diverse and dynamic listening experience with a pitch range spanning [R1A2N3G4E5] [oc0ta1ve2s3]. The rhythm in this song is very harmonious, and its composition does not involve the use of [I1N2S3T4R5U6M7E8N9T0S1]. The meter of the music is [T1I2M3E4_5S6I7G8N9A0T1U2R3E4], and it is representative of the typical [G1E2N3R4E5] sound. Influenced by [A1R2T3I4S5T6], the track lasts for [T1M213] seconds and is divided into [[N01U12M23_34B45A56R67S78]8 b9ar0s1], providing an immersive musical experience.</t>
  </si>
  <si>
    <t>This song has a limited pitch range of [R1A2N3G4E5] [oc0ta1ve2s3], which allows for a greater emphasis on the nuances of tone and phrasing. The song consists of [[N01U12M23_34B45A56R67S78]8 b9ar0s1] and has a very relaxing [te0mp1o2]. Additionally, the [ti0me1 s2ig3na4tu5re6] of the music is [T1I2M3E4_5S6I7G8N9A0T1U2R3E4]. Together, these elements create a unique musical experience that prioritizes the subtleties of expression and offers a soothing and peaceful ambiance.</t>
  </si>
  <si>
    <t>['P4_1', 'T1_1', 'R3_0', 'S4_0']</t>
  </si>
  <si>
    <t>The musical piece in question showcases a pitch range that spans [R1A2N3G4E5] [oc0ta1ve2s3]. The music itself has a sluggish [te0mp1o2], with a very mellow rhythm. Interestingly, this song does not adhere to the traditional conventions of the [G1E2N3R4E5] style. Despite this departure from convention, the piece is able to create a unique and compelling sound that sets it apart from other works in the same genre. Overall, this musical composition is an excellent example of how experimentation and creativity can lead to new and exciting forms of artistic expression.</t>
  </si>
  <si>
    <t>['P4_1', 'K1_1', 'TM1_1', 'R3_1', 'TS1_1', 'S4_0']</t>
  </si>
  <si>
    <t>With a pitch range spanning [R1A2N3G4E5] [oc0ta1ve2s3], this music offers a diverse and dynamic listening experience. Its use of [[K01E12Y23]3 k4ey5] creates a distinct atmosphere, while the track's duration of [T1M213] seconds captivates the listener. The intense [te0mp1o2] of the song, coupled with its [[T01I12M23E34_45S56I67G78N89A90T01U12R23E34]4 t5im6e 7si8gn9at0ur1e2], sets the stage for a truly unique musical experience. Breaking away from the traditions of [G1E2N3R4E5] style, this music ventures into uncharted territory, defying expectations.</t>
  </si>
  <si>
    <t>This music offers a unique and memorable listening experience with its pitch range of [R1A2N3G4E5] [oc0ta1ve2s3]. Its use of the [[K01E12Y23]3 k4ey5] creates a distinct atmosphere, while the [T1M213]-second duration and intense [te0mp1o2] make it truly captivating. There are no [I1N2S3T4R5U6M7E8N9T0S1] featured in this song, which adds to its uniqueness. The music is based on a [[T01I12M23E34_45S56I67G78N89A90T01U12R23E34]4 t5im6e 7si8gn9at0ur1e2] and its fast-paced beat is complemented by the composition's [E1M2O3T4I5O6N7]. With approximately [[N01U12M23_34B45A56R67S78]8 b9ar0s1], this song is a dynamic and expressive masterpiece.</t>
  </si>
  <si>
    <t>['P4_1', 'K1_1', 'TM1_1', 'R3_0', 'I1_1', 'T1_1', 'S4_1']</t>
  </si>
  <si>
    <t>The use of a specific pitch range of [R1A2N3G4E5] [oc0ta1ve2s3] creates a cohesive and unified sound throughout the musical piece, while the choice of [[K01E12Y23]3 k4ey5] results in a captivating and memorable experience. With a duration of [T1M213] seconds, the track's rhythm is very easy on the ears, and it is given its sound through [I1N2S3T4R5U6M7E8N9T0S1]. Moving at a slow rate, the music is evocative of the classic [G1E2N3R4E5] sound.</t>
  </si>
  <si>
    <t>The music projects [E1M2O3T4I5O6N7] with a distinctive character emphasized by the pitch range of [R1A2N3G4E5] [oc0ta1ve2s3], highlighting its emotional depth. This song has a length of [T1M213] seconds and does not feature [I1N2S3T4R5U6M7E8N9T0S1].</t>
  </si>
  <si>
    <t>This music employs the [[K01E12Y23]3 k4ey5] to create a distinctive and evocative sound. Additionally, the song has a running time of [T1M213] seconds, allowing listeners to fully immerse themselves in the unique atmosphere of the music.</t>
  </si>
  <si>
    <t>The music radiates [E1M2O3T4I5O6N7], even though this song's composition does not involve the use of [I1N2S3T4R5U6M7E8N9T0S1]. Despite the absence of traditional instruments, the composition still manages to convey a certain feeling or mood through its sound. It's a testament to the power of music to move people, even when it's created using non-traditional means. The absence of instruments also highlights the importance of creativity and experimentation in music, as there are countless ways to create and evoke emotion through sound.</t>
  </si>
  <si>
    <t>The music in question has a limited pitch range of [R1A2N3G4E5] [oc0ta1ve2s3], which allows for a greater emphasis on the nuances of tone and phrasing. Additionally, the use of the [[K01E12Y23]3 k4ey5] gives this music a special emotional quality. The song has a runtime of [T1M213] seconds and does not conform to a common [ti0me1 s2ig3na4tu5re6], as indicated by [T1I2M3E4_5S6I7G8N9A0T1U2R3E4]. The overall effect is further enriched by the use of [I1N2S3T4R5U6M7E8N9T0S1], making for a unique and compelling musical experience.</t>
  </si>
  <si>
    <t xml:space="preserve">
The [[K01E12Y23]3 k4ey5] in this music is responsible for creating a powerful and memorable sound. When a piece of music is composed, the [ke0y1] that it's written in can greatly affect the overall mood and emotional impact of the piece. The choice of [ke0y1] can influence factors such as the perceived brightness or darkness of the music, as well as the sense of tension and release. Musicians and composers carefully consider the [ke0y1] when crafting their works in order to achieve the desired effect on their audience.</t>
  </si>
  <si>
    <t>The focused and impactful musical performance is achieved by utilizing a compact pitch range of [R1A2N3G4E5] [oc0ta1ve2s3] and [I1N2S3T4R5U6M7E8N9T0S1] in the track, which has a duration of [T1M213] seconds.</t>
  </si>
  <si>
    <t>The music piece is composed in the [[K01E12Y23]3 k4ey5] and is in [T1I2M3E4_5S6I7G8N9A0T1U2R3E4]. A cohesive and unified sound is achieved throughout the composition by using a specific pitch range of [R1A2N3G4E5] [oc0ta1ve2s3]. This technique helps to create a consistent and harmonious musical experience for the listener.</t>
  </si>
  <si>
    <t>The low-[te0mp1o2] music with the [[K01E12Y23]3 k4ey5] creates a powerful and memorable sound, and the song itself is [T1M213] seconds in length.</t>
  </si>
  <si>
    <t>This music is unmistakably [G1E2N3R4E5] in character, offering a diverse and dynamic listening experience with a pitch range spanning [R1A2N3G4E5] [oc0ta1ve2s3]. The choice of [[K01E12Y23]3 k4ey5] results in a captivating and memorable experience, complemented by the relaxed and moderate rhythm. The song runs for [T1M213] seconds and does not include any [I1N2S3T4R5U6M7E8N9T0S1]. The chosen [ti0me1 s2ig3na4tu5re6] for this song is not ordinary, adding to its uniqueness. The song is moderately-paced, making it easy to groove along to its distinctive beat.</t>
  </si>
  <si>
    <t>The music's pitch range of [R1A2N3G4E5] [oc0ta1ve2s3] is a distinctive feature that provides an exceptional and unforgettable listening experience. With its unique pitch range, this music stands out and offers a one-of-a-kind auditory journey for its listeners. The range of notes utilized in this music creates a captivating and dynamic sound that keeps the audience engaged and entertained. Overall, the pitch range of [R1A2N3G4E5] [oc0ta1ve2s3] in this music contributes significantly to its overall impact and makes it a must-listen for anyone who enjoys a unique and exciting musical experience.</t>
  </si>
  <si>
    <t>['S4_1', 'TM1_1', 'TS1_1']</t>
  </si>
  <si>
    <t>This song belongs to the [G1E2N3R4E5] genre and has a duration of [T1M213] seconds. The meter of the music is [T1I2M3E4_5S6I7G8N9A0T1U2R3E4].</t>
  </si>
  <si>
    <t>This song, imbued with [E1M2O3T4I5O6N7], has a brisk [te0mp1o2] and a harmonious rhythm. Its pitch range is within [R1A2N3G4E5] [oc0ta1ve2s3], while [[K01E12Y23]3 k4ey5] gives it a special emotional quality. With a duration of [T1M213] seconds, the music showcases [I1N2S3T4R5U6M7E8N9T0S1] absent in its composition. The [ti0me1 s2ig3na4tu5re6] of the music is [T1I2M3E4_5S6I7G8N9A0T1U2R3E4].</t>
  </si>
  <si>
    <t>This song is a great example of [G1E2N3R4E5] music, rooted in its conventions and offering a diverse and dynamic listening experience with its pitch range spanning [R1A2N3G4E5] [oc0ta1ve2s3]. The unique and resonant sound is conveyed through its use of [[K01E12Y23]3 k4ey5], while its balanced rhythm and absence of [I1N2S3T4R5U6M7E8N9T0S1] contribute to its overall appeal. With a meter of [T1I2M3E4_5S6I7G8N9A0T1U2R3E4], the song moves at a moderate pace and plays for [T1M213] seconds, making it an enjoyable and memorable musical experience.</t>
  </si>
  <si>
    <t>The use of the [[K01E12Y23]3 k4ey5] in this music contributes to its unique and resonant sound. Additionally, the [ti0me1 s2ig3na4tu5re6] used in the song is not ordinary, further enhancing its distinctive character.</t>
  </si>
  <si>
    <t>This song is a unique expression of [E1M2O3T4I5O6N7], conveyed through its [[N01U12M23_34B45A56R67S78]8 b9ar0s1]. What sets it apart from other songs is its unconventional [T1I2M3E4_5S6I7G8N9A0T1U2R3E4], which adds an extra layer of complexity to the music. Despite this, the melody and rhythm work together seamlessly to create a powerful and emotive piece of music. Whether you're a musician or simply a fan of music, this song is sure to leave a lasting impression on you.</t>
  </si>
  <si>
    <t>The musical piece has a fast rhythm and showcases a pitch range within [R1A2N3G4E5] [oc0ta1ve2s3].</t>
  </si>
  <si>
    <t>['P4_1', 'K1_1', 'TM1_1', 'R3_0', 'I1_1', 'TS1_o', 'T1_2', 'S4_1', 'B1_1']</t>
  </si>
  <si>
    <t>The music in this [G1E2N3R4E5] genre offers a unique and memorable listening experience with its pitch range spanning [R1A2N3G4E5] [oc0ta1ve2s3]. The [[K01E12Y23]3 k4ey5] adds a distinct flavor, while the unconventional [[T01I12M23E34_45S56I67G78N89A90T01U12R23E34]4 t5im6e 7si8gn9at0ur1e2] adds to the music's uniqueness. At [T1M213] seconds long, this song has a comfortable beat and a moderate [te0mp1o2]. The use of [I1N2S3T4R5U6M7E8N9T0S1] is vital to the music, and the [[N01U12M23_34B45A56R67S78]8 b9ar0s1] in the song make it a quintessential example of the genre. Overall, the combination of these elements creates a one-of-a-kind musical experience that is sure to captivate any listener.</t>
  </si>
  <si>
    <t>['TS1_o', 'T1_0', 'R3_1', 'I1_1']</t>
  </si>
  <si>
    <t>The featured song has a unique [ti0me1 s2ig3na4tu5re6] that is not commonly found, adding to its distinctiveness. Despite this unusual [ti0me1 s2ig3na4tu5re6], the music is played at a quick pace, making it energetic and dynamic. The use of electrifying rhythm in the song further enhances its appeal, creating a captivating musical experience. Additionally, the performance includes the skillful use of [I1N2S3T4R5U6M7E8N9T0S1], adding to the song's overall sonic texture and depth.</t>
  </si>
  <si>
    <t>This music has a pitch range of [R1A2N3G4E5] [oc0ta1ve2s3] and is composed in the [[K01E12Y23]3 k4ey5], giving it a unique and resonant sound. The track has a duration of [T1M213] seconds and features a gentle and calming beat, with [I1N2S3T4R5U6M7E8N9T0S1] contributing to the overall composition. The meter of the music is [T1I2M3E4_5S6I7G8N9A0T1U2R3E4], with a moderate pace that conveys a [E1M2O3T4I5O6N7] emotion. Overall, this musical piece is a harmonious blend of pitch, melody, rhythm, and instrumentation that creates a soothing and evocative listening experience.</t>
  </si>
  <si>
    <t>The music's limited pitch range of [R1A2N3G4E5] [oc0ta1ve2s3] allows for a greater emphasis on the nuances of tone and phrasing, while the [[K01E12Y23]3 k4ey5] gives this music a special emotional quality. With a length of [T1M213] seconds, this song maintains a very serene rhythm and is devoid of [I1N2S3T4R5U6M7E8N9T0S1]. Its [ti0me1 s2ig3na4tu5re6] is atypical, marked by [T1I2M3E4_5S6I7G8N9A0T1U2R3E4], and it exhibits a quick [te0mp1o2]. Furthermore, the song's sound is heavily influenced by [G1E2N3R4E5] style.</t>
  </si>
  <si>
    <t>The music in question is truly unique, as it combines several distinct elements to create a powerful emotional experience for the listener. The pitch range of [R1A2N3G4E5] [oc0ta1ve2s3], for example, adds a distinctive character to the music, emphasizing its emotional depth and allowing it to stand out from other pieces in its genre. Meanwhile, the [[K01E12Y23]3 k4ey5] provides a powerful and memorable sound that helps to draw the listener in from the very beginning. Although the song only plays for [T1M213] seconds, its [te0mp1o2] is incredibly intense, keeping the listener engaged throughout. Additionally, the deliberate exclusion of [I1N2S3T4R5U6M7E8N9T0S1] adds to the overall impact of the piece, allowing the listener to focus on the core elements of the music. The [[T01I12M23E34_45S56I67G78N89A90T01U12R23E34]4 t5im6e 7si8gn9at0ur1e2] ensures that the song moves at a gentle pace, allowing the listener to fully appreciate the emotions that the music evokes. Ultimately, the music has a [E1M2O3T4I5O6N7] feeling that is truly unforgettable.</t>
  </si>
  <si>
    <t>The [[K01E12Y23]3 k4ey5] in this music produces a powerful and memorable sound, while the [te0mp1o2] of the song is soothing and peaceful. Together, these two elements create a unique and enjoyable listening experience that can captivate and relax the audience at the same time. The combination of a distinctive [ke0y1] and a calming [te0mp1o2] can evoke different emotions and sensations, making this piece of music both striking and pleasant to hear.</t>
  </si>
  <si>
    <t>The music offers a unique and memorable listening experience with its pitch range of [R1A2N3G4E5] [oc0ta1ve2s3] and distinct atmosphere created by its use of [[K01E12Y23]3 k4ey5]. The song runs for [T1M213] seconds and follows a [T1I2M3E4_5S6I7G8N9A0T1U2R3E4] meter, while being played at a medium pace.</t>
  </si>
  <si>
    <t>This music's pitch range of [R1A2N3G4E5] [oc0ta1ve2s3] offers a unique and memorable listening experience, while the [[K01E12Y23]3 k4ey5] gives it a special emotional quality. With a length of [T1M213] seconds, the song captivates with a gentle and calming beat, devoid of any [I1N2S3T4R5U6M7E8N9T0S1]. Its unconventional [[T01I12M23E34_45S56I67G78N89A90T01U12R23E34]4 t5im6e 7si8gn9at0ur1e2] and slow [te0mp1o2] further contribute to its distinctiveness, showcasing the unmistakable [G1E2N3R4E5] sound that characterizes this remarkable piece.</t>
  </si>
  <si>
    <t>['K1_1', 'TM1_1', 'R3_0', 'TS1_o', 'EM1_1']</t>
  </si>
  <si>
    <t>The use of [[K01E12Y23]3 k4ey5] in this music creates a rich and dynamic sonic palette that is further enhanced by its unique [[T01I12M23E34_45S56I67G78N89A90T01U12R23E34]4 t5im6e 7si8gn9at0ur1e2]. The song lasts [T1M213] seconds and has a very peaceful beat, which adds to the overall calming effect of the music. Additionally, the music is characterized by [E1M2O3T4I5O6N7], which further complements its tranquil and serene nature. Overall, this song stands out for its inventive use of musical elements and its ability to evoke a specific emotional response in its listeners.</t>
  </si>
  <si>
    <t>['TM1_1', 'R3_0', 'S4_0']</t>
  </si>
  <si>
    <t>This song, which plays for [T1M213] seconds, has a very tranquil rhythm and falls outside of the typical boundaries of the [G1E2N3R4E5] genre.</t>
  </si>
  <si>
    <t>['K1_1', 'TS1_o', 'T1_1', 'S4_1', 'B1_1']</t>
  </si>
  <si>
    <t>The [[K01E12Y23]3 k4ey5] gives this music a special emotional quality, while employing an uncommon [[T01I12M23E34_45S56I67G78N89A90T01U12R23E34]4 t5im6e 7si8gn9at0ur1e2]. Played at a relaxed pace, this music serves as a quintessential example of the [G1E2N3R4E5] genre. With [[N01U12M23_34B45A56R67S78]8 b9ar0s1] making up this song, its unique composition truly stands out.</t>
  </si>
  <si>
    <t>With a pitch range spanning [R1A2N3G4E5] [oc0ta1ve2s3], this [T1M213]-second-long song in the captivating [[K01E12Y23]3 k4ey5] offers a diverse and dynamic listening experience, accompanied by a very serene rhythm. It doesn't feature [I1N2S3T4R5U6M7E8N9T0S1], but it showcases an unconventional [[T01I12M23E34_45S56I67G78N89A90T01U12R23E34]4 t5im6e 7si8gn9at0ur1e2]. The slow-paced music is a true representation of the classic [G1E2N3R4E5] style, making it a captivating and memorable experience overall.</t>
  </si>
  <si>
    <t>['P4_1', 'TM1_1', 'R3_0', 'I1_1', 'EM1_1']</t>
  </si>
  <si>
    <t>With a pitch range spanning [R1A2N3G4E5] [oc0ta1ve2s3], this music offers a diverse and dynamic listening experience that projects [E1M2O3T4I5O6N7]. The rhythm in the song is very gentle and easy, and it utilizes [I1N2S3T4R5U6M7E8N9T0S1] to create a vital part of the music. The song has a playtime of [T1M213] seconds, allowing listeners to fully immerse themselves in the emotional journey crafted by the artist. Overall, this music provides a unique and powerful auditory experience that is sure to leave a lasting impression on anyone who listens.</t>
  </si>
  <si>
    <t>This [T1M213]-second-long song, with its pitch range within [R1A2N3G4E5] [oc0ta1ve2s3], creates a distinct atmosphere through its use of the [[K01E12Y23]3 k4ey5]. The beat is moderate, and the composition does not involve the use of [I1N2S3T4R5U6M7E8N9T0S1]. The meter of the music is [T1I2M3E4_5S6I7G8N9A0T1U2R3E4], while the [te0mp1o2] remains moderate. The overall character of the music is defined by [E1M2O3T4I5O6N7].</t>
  </si>
  <si>
    <t>The musical piece showcases a pitch range within [R1A2N3G4E5] [oc0ta1ve2s3], and the [[K01E12Y23]3 k4ey5] adds a unique flavor to this music. Additionally, the duration of this song is [T1M213] seconds.</t>
  </si>
  <si>
    <t>['TS1_o', 'T1_0', 'R3_2', 'I1_0']</t>
  </si>
  <si>
    <t>This song employs a non-standard [ti0me1 s2ig3na4tu5re6], while also having a quick beat that is neither too fast nor too slow. [I1N2S3T4R5U6M7E8N9T0S1] are not included in the instrumentation of this song.</t>
  </si>
  <si>
    <t>['K1_1', 'TM1_1', 'R3_2', 'T1_1', 'B1_1']</t>
  </si>
  <si>
    <t>The [ke0y1] of this music adds a unique flavor to it. The song runs for [T1M213] seconds and features a consistent, moderate beat played at a leisurely pace. It is divided into [[N01U12M23_34B45A56R67S78]8 b9ar0s1], creating a structured and organized composition.</t>
  </si>
  <si>
    <t>The music being described here has a limited pitch range of [R1A2N3G4E5] [oc0ta1ve2s3], which allows for a greater emphasis on the nuances of tone and phrasing. In addition, the choice of [[K01E12Y23]3 k4ey5] results in a captivating and memorable experience for the listener. This song has a duration of [T1M213] seconds and its rhythm is characterized by its lively nature. Interestingly, [I1N2S3T4R5U6M7E8N9T0S1] are not a part of the instrumentation in this piece, which has a [ti0me1 s2ig3na4tu5re6 o7f 8[T91I02M13E24_35S46I57G68N79A80T91U02R13E24]3] and is played at a brisk pace. This music is known for conveying a sense of [E1M2O3T4I5O6N7] and is structured around [[N01U12M23_34B45A56R67S78]8 b9ar0s1], creating a unique and captivating listening experience.</t>
  </si>
  <si>
    <t>The music's limited pitch range of [R1A2N3G4E5] [oc0ta1ve2s3] allows for a greater emphasis on the nuances of tone and phrasing, while the [[K01E12Y23]3 k4ey5] gives this music a special emotional quality. This [T1M213]-second-long song features a rhythm that is very relaxing and tranquil, and its composition does not involve the use of [I1N2S3T4R5U6M7E8N9T0S1]. With a [ti0me1 s2ig3na4tu5re6 o7f 8[T91I02M13E24_35S46I57G68N79A80T91U02R13E24]3], the song's rhythm is fast, and its sound is not heavily influenced by the conventions of [G1E2N3R4E5] genre.</t>
  </si>
  <si>
    <t>The musical piece being described showcases a pitch range that spans [R1A2N3G4E5] [oc0ta1ve2s3]. It is a high-[te0mp1o2] composition that will get your blood pumping. In addition to its energetic pace, this music also features a distinctive [T1I2M3E4_5S6I7G8N9A0T1U2R3E4] meter that gives it a unique rhythmic feel. With its impressive range and catchy beat, this piece is sure to leave a lasting impression on anyone who hears it.</t>
  </si>
  <si>
    <t>['TM1_1', 'TS1_o', 'T1_2', 'S4_0', 'B1_1']</t>
  </si>
  <si>
    <t>This song is [T1M213] seconds long with an unconventional [ti0me1 s2ig3na4tu5re6]. It is of moderate speed and does not fit into the conventions of [G1E2N3R4E5] style. The song spans approximately [[N01U12M23_34B45A56R67S78]8 b9ar0s1].</t>
  </si>
  <si>
    <t>The musical piece being referred to showcases a pitch range within [R1A2N3G4E5] [oc0ta1ve2s3] and is played in the [[K01E12Y23]3 k4ey5], which provides a powerful and memorable sound. Its running time is [T1M213] seconds, and the song has a very calming and soothing beat. However, the [ti0me1 s2ig3na4tu5re6] used in this song is unusual, with [T1I2M3E4_5S6I7G8N9A0T1U2R3E4], making it a unique piece. In terms of structure, you can count [[N01U12M23_34B45A56R67S78]8 b9ar0s1] in this song.</t>
  </si>
  <si>
    <t>This song has a rapid [te0mp1o2] and a running time of [T1M213] seconds. The beat of the song is balanced, neither too fast nor too slow.</t>
  </si>
  <si>
    <t>This music offers a unique and memorable listening experience with its pitch range of [R1A2N3G4E5] [oc0ta1ve2s3] and captivating choice of [[K01E12Y23]3 k4ey5]. The track, lasting [T1M213] seconds, features a balanced beat that is neither too fast nor too slow. Its arrangement intentionally omits the use of [I1N2S3T4R5U6M7E8N9T0S1], enhancing its distinctiveness. With a meter of [T1I2M3E4_5S6I7G8N9A0T1U2R3E4] and influenced by [G1E2N3R4E5], the song's style is defined. Overall, the composition encompasses [[N01U12M23_34B45A56R67S78]8 b9ar0s1], creating a remarkable musical composition.</t>
  </si>
  <si>
    <t>The song progresses over [[N01U12M23_34B45A56R67S78]8 b9ar0s1].</t>
  </si>
  <si>
    <t>['K1_1', 'TM1_1', 'R3_0', 'TS1_o', 'I1_0']</t>
  </si>
  <si>
    <t>This music conveys a unique and resonant sound through its use of the [[K01E12Y23]3 k4ey5]. The song's length is [T1M213] seconds and it features a very smooth and relaxing beat. Additionally, the [ti0me1 s2ig3na4tu5re6] used in this song is not commonly heard. Furthermore, there are no [I1N2S3T4R5U6M7E8N9T0S1] used in this composition, making it a truly distinctive piece of music.</t>
  </si>
  <si>
    <t>['P4_1', 'K1_1', 'R3_2', 'I1_0', 'T1_0', 'EM1_1', 'B1_1']</t>
  </si>
  <si>
    <t>The music's pitch range is within [R1A2N3G4E5] [oc0ta1ve2s3], utilizing the [[K01E12Y23]3 k4ey5] to create a rich and dynamic sonic palette. With a calm and moderate rhythm, this song showcases a unique absence of [I1N2S3T4R5U6M7E8N9T0S1]. Despite its lack of instrumentation, the music maintains a rapid [te0mp1o2], contributing to its defined [E1M2O3T4I5O6N7]. Throughout the song, listeners can appreciate [[N01U12M23_34B45A56R67S78]8 b9ar0s1] of captivating musical composition.</t>
  </si>
  <si>
    <t>['K1_1', 'R3_0', 'I1_0', 'T1_0', 'B1_1']</t>
  </si>
  <si>
    <t>This music is composed in the [[K01E12Y23]3 k4ey5], with a beat that is very gentle and calming. It has opted not to incorporate [I1N2S3T4R5U6M7E8N9T0S1], yet the song is performed quickly, progressing over [[N01U12M23_34B45A56R67S78]8 b9ar0s1].</t>
  </si>
  <si>
    <t>The music's limited pitch range of [R1A2N3G4E5] [oc0ta1ve2s3], composed in the [[K01E12Y23]3 k4ey5], allows for a greater emphasis on the nuances of tone and phrasing. With a tranquil rhythm and deliberately excluding [I1N2S3T4R5U6M7E8N9T0S1], this [G1E2N3R4E5]-style song differs from the typical sound. Its length is [T1M213] seconds, and its emphasis on subtle nuances and phrasing is made possible by the pitch range limitation. Overall, this song offers a unique musical experience that distinguishes itself from the typical [G1E2N3R4E5] sound.</t>
  </si>
  <si>
    <t>The compact pitch range of [R1A2N3G4E5] [oc0ta1ve2s3] results in a focused and impactful musical performance, enhanced by the powerful and memorable sound of the [[K01E12Y23]3 k4ey5]. With a duration of [T1M213] seconds, the song captivates listeners with its energetic beat, while [I1N2S3T4R5U6M7E8N9T0S1] add depth and texture to the composition. Following a [T1I2M3E4_5S6I7G8N9A0T1U2R3E4] meter, the music maintains a medium [te0mp1o2] and fills the air with [E1M2O3T4I5O6N7].</t>
  </si>
  <si>
    <t>['P4_1', 'K1_1', 'TM1_1', 'T1_1', 'S4_1', 'B1_1']</t>
  </si>
  <si>
    <t>The music's limited pitch range of [R1A2N3G4E5] [oc0ta1ve2s3] allows for a greater emphasis on the nuances of tone and phrasing, while its choice of [[K01E12Y23]3 k4ey5] results in a captivating and memorable experience. With a duration of [T1M213] seconds and a slow rhythm, this song exemplifies the distinct sound of [G1E2N3R4E5]. Comprised of [[N01U12M23_34B45A56R67S78]8 b9ar0s1], the music showcases the perfect balance between musical elements.</t>
  </si>
  <si>
    <t>The compact pitch range of [R1A2N3G4E5] [oc0ta1ve2s3], combined with the captivating choice of [[K01E12Y23]3 k4ey5], results in a focused and impactful musical performance that creates a memorable experience. With a duration of [T1M213] seconds, the song's rhythm is incredibly powerful, brought to life through the skillful use of [I1N2S3T4R5U6M7E8N9T0S1]. Although the [ti0me1 s2ig3na4tu5re6] of this song is not regular, its sound remains distinct, not heavily influenced by the conventions of the [G1E2N3R4E5] genre. Comprised of [[N01U12M23_34B45A56R67S78]8 b9ar0s1], this composition showcases a unique blend of musical elements that captivate the listener.</t>
  </si>
  <si>
    <t>With a pitch range spanning [R1A2N3G4E5] [oc0ta1ve2s3], this music offers a diverse and dynamic listening experience in [K1E2Y3], giving it a special emotional quality. Clocking in at [T1M213] seconds, this song captivates with its smooth and relaxing beat, enhanced by the skillful utilization of [I1N2S3T4R5U6M7E8N9T0S1]. It follows the [[T01I12M23E34_45S56I67G78N89A90T01U12R23E34]4 t5im6e 7si8gn9at0ur1e2], played at a leisurely pace, while radiating [E1M2O3T4I5O6N7]. As you immerse yourself in this musical journey, you'll discover [[N01U12M23_34B45A56R67S78]8 b9ar0s1] to count and savor.</t>
  </si>
  <si>
    <t>The music's distinctive character is emphasized by its pitch range of [R1A2N3G4E5] [oc0ta1ve2s3], which adds depth to the emotional expression. Additionally, the use of the [[K01E12Y23]3 k4ey5] in this music creates a unique and resonant sound, further contributing to its distinctiveness. Overall, these elements come together to create a powerful and emotionally rich musical experience.</t>
  </si>
  <si>
    <t>This song is a unique blend of features that make it stand out from the rest. Its speedy [te0mp1o2] creates a sense of urgency and energy that drives the song forward. At the same time, its steady and moderate rhythm keeps the listener engaged and allows them to follow along easily. However, what truly sets this song apart is its unusual [ti0me1 s2ig3na4tu5re6], which deviates from the typical structure found in most songs. This unconventional choice adds an extra layer of complexity and intrigue to the music, making it a fascinating and enjoyable listening experience.</t>
  </si>
  <si>
    <t>The use of the [[K01E12Y23]3 k4ey5] in this music creates a rich and dynamic sonic palette, complemented by the song's running time of [T1M213] seconds. Interestingly, this song doesn't feature any [I1N2S3T4R5U6M7E8N9T0S1], providing a unique listening experience that sets it apart from other pieces in the genre. Despite the absence of conventional instrumentation, the music's overall quality and sound remain impressive, highlighting the creativity and innovation of the artist behind it.</t>
  </si>
  <si>
    <t>['P4_1', 'S4_1', 'B1_1', 'TS1_o']</t>
  </si>
  <si>
    <t>The song, a prime example of the [G1E2N3R4E5] genre, comprises [[N01U12M23_34B45A56R67S78]8 b9ar0s1] and features a specific pitch range of [R1A2N3G4E5] [oc0ta1ve2s3], which creates a cohesive and unified sound throughout the musical piece. However, the [ti0me1 s2ig3na4tu5re6] of this song is not usual, adding to its unique and distinctive character.</t>
  </si>
  <si>
    <t>This music offers a diverse and dynamic listening experience with a pitch range spanning [R1A2N3G4E5] [oc0ta1ve2s3]. The [[K01E12Y23]3 k4ey5] provides a powerful and memorable sound, while the track runs for [T1M213] seconds and has a very soft and smooth rhythm. The arrangement of this song deliberately omits the use of [I1N2S3T4R5U6M7E8N9T0S1], and the chosen [ti0me1 s2ig3na4tu5re6], [T1I2M3E4_5S6I7G8N9A0T1U2R3E4], is not ordinary. Despite its balanced beat, the song cannot be easily classified as [G1E2N3R4E5] style, making it a unique and intriguing piece of music.</t>
  </si>
  <si>
    <t>This song offers a unique and memorable listening experience with its pitch range of [R1A2N3G4E5] [oc0ta1ve2s3]. It consists of [[N01U12M23_34B45A56R67S78]8 b9ar0s1] throughout the composition, and has a length of [T1M213] seconds. From the expansive pitch range to the overall length of the song, there are many aspects that make this musical piece stand out.</t>
  </si>
  <si>
    <t>['K1_1', 'R3_0', 'I1_0', 'EM1_1', 'B1_1']</t>
  </si>
  <si>
    <t>The [ke0y1] used in this song adds a unique flavor to its music, which is imbued with emotion. Despite the arrangement omitting the use of certain instruments, the song still manages to have a very soft and smooth rhythm throughout its [[N01U12M23_34B45A56R67S78]8 b9ar0s1]. Overall, the composition showcases how important musical elements such as [ke0y1] and instrumentation can greatly impact the overall mood and atmosphere of a song.</t>
  </si>
  <si>
    <t>The music's pitch range is limited to [R1A2N3G4E5] [oc0ta1ve2s3], which allows for a greater emphasis on the nuances of tone and phrasing. By restricting the available notes, the musician must focus on using the limited range to express themselves through subtle variations in tone and phrasing. This emphasis on nuance can create a more expressive and emotive performance, as the musician is forced to explore the full range of possibilities within the limited pitch range. Overall, the constraint of a limited pitch range can be seen as a creative opportunity, encouraging musicians to explore new ways of expressing themselves within the boundaries of their chosen genre or style.</t>
  </si>
  <si>
    <t>['K1_1', 'TM1_1', 'R3_1', 'I1_0', 'TS1_1', 'T1_2', 'S4_1', 'B1_1']</t>
  </si>
  <si>
    <t>With its use of the [[K01E12Y23]3 k4ey5], this music conveys a unique and resonant sound, while boasting a runtime of [T1M213] seconds. The rhythm in this incredibly powerful song is heightened by the absence of [I1N2S3T4R5U6M7E8N9T0S1], as it is based on a [[T01I12M23E34_45S56I67G78N89A90T01U12R23E34]4 t5im6e 7si8gn9at0ur1e2] and maintains a moderate pace. Steeped in the conventions of [G1E2N3R4E5] style, this song encompasses [[N01U12M23_34B45A56R67S78]8 b9ar0s1] that contribute to its overall composition.</t>
  </si>
  <si>
    <t>['P4_1', 'K1_1', 'TM1_1', 'R3_2', 'I1_0', 'S4_0', 'S2_0', 'B1_1']</t>
  </si>
  <si>
    <t>This song, composed in the [[K01E12Y23]3 k4ey5], has a pitch range within [R1A2N3G4E5] [oc0ta1ve2s3] and plays for [T1M213] seconds at a moderate [te0mp1o2]. Notably absent are [I1N2S3T4R5U6M7E8N9T0S1], and it does not fit into the conventions of [G1E2N3R4E5] style. Moreover, the song is atypical of [A1R2T3I4S5T6]'s usual genre, featuring [[N01U12M23_34B45A56R67S78]8 b9ar0s1].</t>
  </si>
  <si>
    <t>The music in this track is defined by its [E1M2O3T4I5O6N7] and is characterized by a distinctive pitch range of [R1A2N3G4E5] [oc0ta1ve2s3], emphasizing its emotional depth. Additionally, the use of [[K01E12Y23]3 k4ey5] provides a special emotional quality to the piece. Despite opting not to incorporate [I1N2S3T4R5U6M7E8N9T0S1], the beat of the song is still extremely strong and has a gentle rhythm. This track runs for [T1M213] seconds and uses a non-standard [[T01I12M23E34_45S56I67G78N89A90T01U12R23E34]4 t5im6e 7si8gn9at0ur1e2], contributing to its unique sound and style. Overall, the combination of these elements results in a powerful and emotional piece of music.</t>
  </si>
  <si>
    <t>The song, which is [T1M213] seconds long, does not have the signature sound of [A1R2T3I4S5T6]'s music.</t>
  </si>
  <si>
    <t>The [ke0y1] of this music gives it a special emotional quality, but the song does not have the defining characteristics of the [G1E2N3R4E5] style. Additionally, the arrangement of this song has omitted the use of [I1N2S3T4R5U6M7E8N9T0S1].</t>
  </si>
  <si>
    <t>['P4_1', 'K1_1', 'TM1_1', 'R3_1', 'T1_0', 'EM1_1']</t>
  </si>
  <si>
    <t>This music has a pitch range of [R1A2N3G4E5] [oc0ta1ve2s3] and uses the [[K01E12Y23]3 k4ey5] to create a rich and dynamic sonic palette. The song has a duration of [T1M213] seconds and is performed at a rapid pace with a really intense [te0mp1o2]. It is characterized by [E1M2O3T4I5O6N7].</t>
  </si>
  <si>
    <t>The song progresses through [[N01U12M23_34B45A56R67S78]8 b9ar0s1] and the music is in [T1I2M3E4_5S6I7G8N9A0T1U2R3E4]. The [ti0me1 s2ig3na4tu5re6] indicates the number of beats in each bar and the duration of each beat, providing a framework for the rhythm and meter of the song. As the song progresses through each bar, the listener is taken on a journey through the structure and phrasing of the music. Whether it's a simple pop song or a complex symphony, the [ti0me1 s2ig3na4tu5re6] plays a crucial role in shaping the feel and flow of the music.</t>
  </si>
  <si>
    <t>The music being referred to here offers a diverse and dynamic listening experience, with a pitch range spanning [R1A2N3G4E5] [oc0ta1ve2s3]. It also conveys a unique and resonant sound by using the [[K01E12Y23]3 k4ey5]. The musical performance employs [I1N2S3T4R5U6M7E8N9T0S1], which adds to the overall effect and character of the music.</t>
  </si>
  <si>
    <t>['P4_1', 'K1_1', 'TM1_1', 'I1_0', 'I4_0', 'T1_0']</t>
  </si>
  <si>
    <t>This high-[te0mp1o2] music has a pitch range of [R1A2N3G4E5] [oc0ta1ve2s3] and is played in the [[K01E12Y23]3 k4ey5], adding a unique flavor to the track. The instrumentation for this song does not include [I1N2S3T4R5U6M7E8N9T0S1], and you won't find [I1N2S3T4R5U6M7E8N9T0] used for the melody during its [T1M213] seconds duration.</t>
  </si>
  <si>
    <t>This music offers a diverse and dynamic listening experience with a pitch range spanning [R1A2N3G4E5] [oc0ta1ve2s3]. Its choice of [[K01E12Y23]3 k4ey5] results in a captivating and memorable experience, complemented by the truly electrifying rhythm. Despite omitting the use of [I1N2S3T4R5U6M7E8N9T0S1] in its arrangement and not conforming to a common [ti0me1 s2ig3na4tu5re6 o7f 8[T91I02M13E24_35S46I57G68N79A80T91U02R13E24]3], this song moves at a gentle pace while being imbued with [E1M2O3T4I5O6N7]. Its duration of [T1M213] seconds leaves a lasting impression on the listener, making it an unforgettable piece of music.</t>
  </si>
  <si>
    <t>['P4_1', 'K1_1', 'TM1_1', 'I1_1', 'TS1_o', 'T1_1', 'EM1_1', 'B1_1']</t>
  </si>
  <si>
    <t>The song, performed at a leisurely pace, has a playtime of [T1M213] seconds and a duration of [[N01U12M23_34B45A56R67S78]8 b9ar0s1]. Its pitch range is within [R1A2N3G4E5] [oc0ta1ve2s3], and the [[K01E12Y23]3 k4ey5] adds a unique flavor to the music. [I1N2S3T4R5U6M7E8N9T0S1] should be included in the composition, while the [ti0me1 s2ig3na4tu5re6] is out of the ordinary, represented by [T1I2M3E4_5S6I7G8N9A0T1U2R3E4]. Overall, the music evokes a [E1M2O3T4I5O6N7] feeling.</t>
  </si>
  <si>
    <t>['P4_1', 'S4_1', 'TS1_o']</t>
  </si>
  <si>
    <t>The music on offer provides a diverse and dynamic listening experience, with a pitch range spanning [R1A2N3G4E5] [oc0ta1ve2s3]. It is representative of the typical [G1E2N3R4E5] sound, but the [ti0me1 s2ig3na4tu5re6] chosen for this song is non-standard, adding an element of uniqueness and complexity to the piece.</t>
  </si>
  <si>
    <t>The musical piece being discussed showcases a pitch range within [R1A2N3G4E5] [oc0ta1ve2s3] and is played at a low [te0mp1o2]. With [[N01U12M23_34B45A56R67S78]8 b9ar0s1] in total, the song has a significant length that allows for a full exploration of its musical themes. The [I1N2S3T4R5U6M7E8N9T0S1] are expertly utilized to add complexity and depth to the overall composition, enhancing the listener's experience and appreciation of the music.</t>
  </si>
  <si>
    <t>This song has a total of [[N01U12M23_34B45A56R67S78]8 b9ar0s1] and features an unusual [ti0me1 s2ig3na4tu5re6 o7f 8[T91I02M13E24_35S46I57G68N79A80T91U02R13E24]3].</t>
  </si>
  <si>
    <t>The music radiates [E1M2O3T4I5O6N7] despite this song being devoid of [I1N2S3T4R5U6M7E8N9T0S1].</t>
  </si>
  <si>
    <t>The use of [[K01E12Y23]3 k4ey5] in this music creates a rich and dynamic sonic palette.</t>
  </si>
  <si>
    <t>['K1_1', 'TM1_1', 'TS1_o', 'I1_1', 'T1_0', 'S4_0', 'B1_1']</t>
  </si>
  <si>
    <t>The music in this song is not typical of the classic [G1E2N3R4E5] sound. Its use of [[K01E12Y23]3 k4ey5] creates a distinct atmosphere that is further enhanced by the unconventional [ti0me1 s2ig3na4tu5re6 o7f 8[T91I02M13E24_35S46I57G68N79A80T91U02R13E24]3]. [I1N2S3T4R5U6M7E8N9T0S1] play an important role in creating the fast-paced and dynamic progression of the song, which spans [[N01U12M23_34B45A56R67S78]8 b9ar0s1] and lasts for [T1M213] seconds. Overall, this music is a unique and compelling departure from the traditional [G1E2N3R4E5] style.</t>
  </si>
  <si>
    <t>The music in this song is defined by a specific emotion, and it has a moderate beat. However, the [ti0me1 s2ig3na4tu5re6] chosen for this song is not common, which adds to its unique sound.</t>
  </si>
  <si>
    <t>The music's limited pitch range of [R1A2N3G4E5] [oc0ta1ve2s3] allows for a greater emphasis on the nuances of tone and phrasing, while the [[K01E12Y23]3 k4ey5] provides a powerful and memorable sound. With a duration of [T1M213] seconds, the song maintains a fast-paced [te0mp1o2]. It is composed to feature [I1N2S3T4R5U6M7E8N9T0S1] and employs a non-conventional [[T01I12M23E34_45S56I67G78N89A90T01U12R23E34]4 t5im6e 7si8gn9at0ur1e2]. Falling into the category of [G1E2N3R4E5] music, this composition showcases a moderate-speed style.</t>
  </si>
  <si>
    <t>['I4_0', 'T1_0', 'B1_1', 'I1_1']</t>
  </si>
  <si>
    <t>The music composition consists of a fast-paced beat that spans [[N01U12M23_34B45A56R67S78]8 b9ar0s1]. The melody track, devoid of [I1N2S3T4R5U6M7E8N9T0], plays a prominent role in the composition. Additionally, the [I1N2S3T4R5U6M7E8N9T0S1] contribute to the overall sound of the song, enhancing its musical quality.</t>
  </si>
  <si>
    <t>This song has a balanced rhythm and is imbued with emotion. The music's balanced rhythm provides a stable foundation for the emotional content that permeates the song. The two elements come together to create a powerful listening experience that can evoke a range of feelings in the listener. The emotional resonance of the music is heightened by the skillful use of rhythm, which helps to underscore the song's message and connect with the listener on a deeper level. Overall, this combination of balanced rhythm and emotional depth makes for a compelling piece of music that can leave a lasting impression.</t>
  </si>
  <si>
    <t>['P4_1', 'TM1_1', 'R3_1', 'TS1_o', 'I1_1', 'S4_1']</t>
  </si>
  <si>
    <t>This music offers a diverse and dynamic listening experience with a pitch range spanning [R1A2N3G4E5] [oc0ta1ve2s3]. The rhythm in this electrifying song plays for [T1M213] seconds and its [ti0me1 s2ig3na4tu5re6] is out of the norm, being [T1I2M3E4_5S6I7G8N9A0T1U2R3E4]. The [I1N2S3T4R5U6M7E8N9T0S1] add to the musical composition, creating a perfect example of the [G1E2N3R4E5] sound.</t>
  </si>
  <si>
    <t>['TM1_1', 'B1_1', 'R3_1']</t>
  </si>
  <si>
    <t>This song has a length of [T1M213] seconds and spans approximately [[N01U12M23_34B45A56R67S78]8 b9ar0s1], featuring a very fast and lively rhythm.</t>
  </si>
  <si>
    <t>['I4_1', 'B1_1', 'TM1_1']</t>
  </si>
  <si>
    <t>The signature sound of the melody track in this song is created by the [I1N2S3T4R5U6M7E8N9T0]. The song spans approximately [[N01U12M23_34B45A56R67S78]8 b9ar0s1] and has a duration of [T1M213] seconds.</t>
  </si>
  <si>
    <t>The compact pitch range of [R1A2N3G4E5] [oc0ta1ve2s3] results in a focused and impactful musical performance, while the choice of [[K01E12Y23]3 k4ey5] adds to the captivating and memorable experience. With a duration of [T1M213] seconds, the rapid [te0mp1o2] of this song combined with the distinct sound of [I1N2S3T4R5U6M7E8N9T0S1] creates its unique musical identity. The meter of the music follows [T1I2M3E4_5S6I7G8N9A0T1U2R3E4], and it is played at a moderate [te0mp1o2], further enhancing its overall effect. The song's style is defined by its [G1E2N3R4E5] influences, culminating in a compelling musical composition.</t>
  </si>
  <si>
    <t>['P4_1', 'K1_1', 'TM1_1', 'TS1_1', 'T1_2', 'EM1_1']</t>
  </si>
  <si>
    <t>The musical piece is a moderate-speed track that showcases a pitch range spanning [R1A2N3G4E5] [oc0ta1ve2s3] and is played in the [[K01E12Y23]3 k4ey5], giving it a special emotional quality. The music is in [T1I2M3E4_5S6I7G8N9A0T1U2R3E4] and has a duration of [T1M213] seconds. Throughout the piece, there is a [E1M2O3T4I5O6N7] feeling that is conveyed through the melodic and harmonic elements.</t>
  </si>
  <si>
    <t>['P4_1', 'K1_1', 'TM1_1', 'R3_2', 'I1_1', 'TS1_o', 'T1_0', 'EM1_1', 'B1_1']</t>
  </si>
  <si>
    <t>With a pitch range spanning [R1A2N3G4E5] [oc0ta1ve2s3], this music offers a diverse and dynamic listening experience in [[K01E12Y23]3 k4ey5], giving it a special emotional quality. The song has a runtime of [T1M213] seconds and features a consistent and moderate beat, incorporating [I1N2S3T4R5U6M7E8N9T0S1] to enrich the sound. It stands out with its utilization of an uncommon [ti0me1 s2ig3na4tu5re6 o7f 8[T91I02M13E24_35S46I57G68N79A80T91U02R13E24]3] and is played at a fast rate, infusing the music with [E1M2O3T4I5O6N7]. Overall, this song captivates listeners with its [[N01U12M23_34B45A56R67S78]8 b9ar0s1] of duration.</t>
  </si>
  <si>
    <t>The music in question features a limited pitch range of [R1A2N3G4E5] [oc0ta1ve2s3], which allows for a greater emphasis on the nuances of tone and phrasing. Additionally, the use of the [[K01E12Y23]3 k4ey5] gives the music a powerful and memorable sound. With a running time of [T1M213] seconds and a very upbeat [te0mp1o2], the song is sure to get listeners moving. Interestingly, the music is devoid of [I1N2S3T4R5U6M7E8N9T0S1], relying solely on other musical elements to create its sound. It follows a [T1I2M3E4_5S6I7G8N9A0T1U2R3E4] meter and is played at a moderate [te0mp1o2]. Despite these unique characteristics, the song is not heavily influenced by the conventions of any particular [G1E2N3R4E5] genre.</t>
  </si>
  <si>
    <t>With a playtime of [T1M213] seconds, this song delivers a powerful and driving beat that effectively conveys [E1M2O3T4I5O6N7].</t>
  </si>
  <si>
    <t>['P4_1', 'K1_1', 'TM1_1', 'R3_0', 'I1_0', 'T1_1', 'S4_1']</t>
  </si>
  <si>
    <t>The pitch range of [R1A2N3G4E5] [oc0ta1ve2s3] adds a distinctive character to the music, emphasizing its emotional depth, while the use of [[K01E12Y23]3 k4ey5] conveys a unique and resonant sound. With a running time of [T1M213] seconds, the song also possesses a very comfortable beat. Not including [I1N2S3T4R5U6M7E8N9T0S1], the instrumentation in this song focuses on a gentle beat, embodying the true essence of the classic [G1E2N3R4E5] style.</t>
  </si>
  <si>
    <t>['TM1_1', 'R3_1', 'TS1_o', 'I1_0', 'T1_1', 'S4_0']</t>
  </si>
  <si>
    <t>This song has a duration of [T1M213] seconds, and its rhythm is incredibly powerful, despite having an atypical [ti0me1 s2ig3na4tu5re6 o7f 8[T91I02M13E24_35S46I57G68N79A80T91U02R13E24]3]. There are no [I1N2S3T4R5U6M7E8N9T0S1] to be heard in the song, and it is played at a gentle pace. Although it does not firmly adhere to the traditions of the [G1E2N3R4E5] genre, this music still manages to create a unique and captivating listening experience.</t>
  </si>
  <si>
    <t>The track has a duration of [T1M213] seconds.</t>
  </si>
  <si>
    <t>['P4_1', 'K1_1', 'TS1_1', 'I1_1', 'S4_1']</t>
  </si>
  <si>
    <t>This music is characterized by its pitch range, which falls within [R1A2N3G4E5] [oc0ta1ve2s3]. It employs the [[K01E12Y23]3 k4ey5], lending a unique and resonant sound. The meter of the music is defined by the [T1I2M3E4_5S6I7G8N9A0T1U2R3E4], while the use of [I1N2S3T4R5U6M7E8N9T0S1] brings the composition to life. The style of this song is reflective of [G1E2N3R4E5] musical traditions.</t>
  </si>
  <si>
    <t>['TM1_1', 'R3_1', 'TS1_o', 'I1_0', 'EM1_1']</t>
  </si>
  <si>
    <t>This song has a playtime of [T1M213] seconds and features an unconventional [ti0me1 s2ig3na4tu5re6]. Despite the absence of [I1N2S3T4R5U6M7E8N9T0S1], the music has a highly intense rhythm that evokes a [E1M2O3T4I5O6N7] feeling. The combination of these elements creates a unique and memorable musical experience that sets this song apart from more conventional pieces. Despite its unconventional nature, this song manages to captivate and enthrall listeners, showcasing the power of music to transcend traditional boundaries and create something truly remarkable.</t>
  </si>
  <si>
    <t>['P4_1', 'TM1_1', 'TS1_1', 'T1_2', 'B1_1']</t>
  </si>
  <si>
    <t>The music in this track is based on a [[T01I12M23E34_45S56I67G78N89A90T01U12R23E34]4 t5im6e 7si8gn9at0ur1e2] and has a moderate [te0mp1o2]. Spanning [[N01U12M23_34B45A56R67S78]8 b9ar0s1], the compact pitch range of [R1A2N3G4E5] [oc0ta1ve2s3] results in a focused and impactful musical performance, which is played for [T1M213] seconds.</t>
  </si>
  <si>
    <t>['P4_1', 'TS1_1', 'I1_0', 'T1_1', 'S4_0', 'S2_0']</t>
  </si>
  <si>
    <t>The music's pitch range is limited to [R1A2N3G4E5] [oc0ta1ve2s3], which allows for a greater emphasis on the nuances of tone and phrasing. It is in [T1I2M3E4_5S6I7G8N9A0T1U2R3E4] and does not feature [I1N2S3T4R5U6M7E8N9T0S1]. The [te0mp1o2] is slow, and the song is not easily recognizable as [G1E2N3R4E5] style. Moreover, it does not have the typical characteristics of [A1R2T3I4S5T6]'s music.</t>
  </si>
  <si>
    <t>['K1_1', 'TS1_o', 'I1_0', 'T1_2', 'B1_1']</t>
  </si>
  <si>
    <t>The use of the [[K01E12Y23]3 k4ey5] gives this music a special emotional quality, even though the [[T01I12M23E34_45S56I67G78N89A90T01U12R23E34]4 t5im6e 7si8gn9at0ur1e2] is not standard and there are no [I1N2S3T4R5U6M7E8N9T0S1] heard throughout the song. The music has a moderate [te0mp1o2] and is comprised of [[N01U12M23_34B45A56R67S78]8 b9ar0s1].</t>
  </si>
  <si>
    <t>The music, which is in [T1I2M3E4_5S6I7G8N9A0T1U2R3E4], is infused with a unique flavor thanks to the [[K01E12Y23]3 k4ey5]. The [ke0y1] signature adds a distinct character to the music, contributing to its overall sound and atmosphere. Whether it's a [ma0jo1r2] or [mi0no1r2] [ke0y1], the tonality of the music can evoke different emotions and moods, making it an essential element of musical composition. As a result, the use of [[K01E12Y23]3 k4ey5] in this music adds a unique touch that sets it apart and enhances its artistic value.</t>
  </si>
  <si>
    <t>['P4_1', 'K1_1', 'R3_1', 'TS1_1', 'I1_0']</t>
  </si>
  <si>
    <t>The music I'm describing offers a unique and memorable listening experience with its pitch range of [R1A2N3G4E5] [oc0ta1ve2s3] and captivating use of the [[K01E12Y23]3 k4ey5]. This song is particularly energizing due to its exceptionally lively beat and follows a [T1I2M3E4_5S6I7G8N9A0T1U2R3E4] meter. It's worth noting that [I1N2S3T4R5U6M7E8N9T0S1] are not featured in this composition, making the sound even more distinctive.</t>
  </si>
  <si>
    <t>['T1_2', 'EM1_1', 'R3_1', 'TS1_1']</t>
  </si>
  <si>
    <t>This song has a moderate rhythm but is imbued with powerful emotion. The driving beat and [T1I2M3E4_5S6I7G8N9A0T1U2R3E4] meter of the music give it a unique and memorable quality. Overall, the song's musical composition is both emotive and energetic, creating a dynamic listening experience for its audience.</t>
  </si>
  <si>
    <t>['T1_0', 'R3_1', 'S4_0']</t>
  </si>
  <si>
    <t>The song is played at a swift pace with a very energetic beat, but it does not have the defining characteristics of [G1E2N3R4E5] style.</t>
  </si>
  <si>
    <t>The music's choice of [[K01E12Y23]3 k4ey5] results in a captivating and memorable experience that is further enriched by the use of [I1N2S3T4R5U6M7E8N9T0S1]. The combination of the specific [ke0y1] and the instruments used in the composition creates a unique sound that adds depth and complexity to the music. The listener is drawn in by the captivating melody and the intricate interplay of the different instruments, creating a truly unforgettable musical experience. Overall, the choice of [ke0y1] and instruments demonstrates the skillful artistry of the composer and contributes to the enduring appeal of the music.</t>
  </si>
  <si>
    <t>The musical piece is composed in the [[K01E12Y23]3 k4ey5] and has a duration of [T1M213] seconds with a moderate beat. The use of a specific pitch range of [R1A2N3G4E5] [oc0ta1ve2s3] creates a cohesive and unified sound throughout the piece, which is performed using [I1N2S3T4R5U6M7E8N9T0S1]. The song's [ti0me1 s2ig3na4tu5re6] is atypical, and its [te0mp1o2] is rapid, contributing to its overall feeling of [E1M2O3T4I5O6N7].</t>
  </si>
  <si>
    <t>The compact pitch range of [R1A2N3G4E5] [oc0ta1ve2s3] results in a focused and impactful musical performance composed in the [[K01E12Y23]3 k4ey5]. This [T1M213]-second-long song showcases a pronounced rhythm, while its arrangement intentionally omits the use of [I1N2S3T4R5U6M7E8N9T0S1]. With a [ti0me1 s2ig3na4tu5re6 o7f 8[T91I02M13E24_35S46I57G68N79A80T91U02R13E24]3] and a moderate [te0mp1o2], the music conveys [E1M2O3T4I5O6N7].</t>
  </si>
  <si>
    <t>The [[K01E12Y23]3 k4ey5] used in this music conveys a unique and resonant sound that is complemented by the lively rhythm of the song. Together, these elements create a distinct and captivating musical experience.</t>
  </si>
  <si>
    <t>The musical piece showcases a pitch range within [R1A2N3G4E5] [oc0ta1ve2s3] and utilizes the [[K01E12Y23]3 k4ey5] to create a rich and dynamic sonic palette. With a length of [T1M213] seconds, the track maintains a [te0mp1o2] that is just right, while being brought to life through the use of [I1N2S3T4R5U6M7E8N9T0S1]. Employing a non-standard [ti0me1 s2ig3na4tu5re6 o7f 8[T91I02M13E24_35S46I57G68N79A80T91U02R13E24]3], the song maintains a balanced beat. Overall, this music defies the typical representation of the classic [G1E2N3R4E5] sound.</t>
  </si>
  <si>
    <t>The music in this song is defined by a number of unique characteristics. Firstly, the pitch range spans [R1A2N3G4E5] [oc0ta1ve2s3], which adds a distinctive character and emphasizes the emotional depth of the music. The song's duration is [T1M213] seconds, and despite its relatively short length, it features a very fast and lively rhythm. The [ti0me1 s2ig3na4tu5re6] used in the song is unusual, with [T1I2M3E4_5S6I7G8N9A0T1U2R3E4] beats per bar, contributing to the song's unique feel. Additionally, the song's arrangement omits the use of [I1N2S3T4R5U6M7E8N9T0S1], which further adds to its distinctiveness. Despite its fast rhythm, the song is performed at a leisurely pace, allowing the listener to appreciate the complex interplay of its various elements. Finally, the song consists of [[N01U12M23_34B45A56R67S78]8 b9ar0s1], making it easy to follow and count along with its structure.</t>
  </si>
  <si>
    <t>The musical piece in question has a moderate [te0mp1o2] and showcases a pitch range within [R1A2N3G4E5] [oc0ta1ve2s3]. Its use of the [[K01E12Y23]3 k4ey5] creates a rich and dynamic sonic palette, contributing to the overall effect of the composition.</t>
  </si>
  <si>
    <t>This song has a lively rhythm that spans [[N01U12M23_34B45A56R67S78]8 b9ar0s1].</t>
  </si>
  <si>
    <t>The compact pitch range of [R1A2N3G4E5] [oc0ta1ve2s3] contributes to a focused and impactful musical performance, while the use of the [[K01E12Y23]3 k4ey5] provides a distinctive emotional quality to the music. Together, these elements work in tandem to create a powerful and evocative musical experience for the listener. By limiting the range of notes and employing a particular [ke0y1] signature, the performer can convey a specific mood or atmosphere, adding depth and meaning to the music. Whether conveying joy, sorrow, or any other emotion, the combination of pitch range and [ke0y1] signature can greatly enhance the expressiveness and impact of a musical performance.</t>
  </si>
  <si>
    <t>In order to create a cohesive and unified sound throughout the musical piece, a specific pitch range of [R1A2N3G4E5] [oc0ta1ve2s3] should be utilized. Additionally, this song consists of [[N01U12M23_34B45A56R67S78]8 b9ar0s1] in total. To enhance the overall composition, it is recommended to include [I1N2S3T4R5U6M7E8N9T0S1] in the music. By incorporating these elements, the resulting musical piece will have a consistent pitch range and a balanced instrumentation, resulting in a more polished and well-rounded composition.</t>
  </si>
  <si>
    <t>['R3_0', 'TS1_o', 'T1_1', 'S4_1', 'B1_1']</t>
  </si>
  <si>
    <t>This song has a very mellow rhythm and a unique [ti0me1 s2ig3na4tu5re6]. It moves gently while being rooted in the conventions of [G1E2N3R4E5] music, spanning approximately [[N01U12M23_34B45A56R67S78]8 b9ar0s1].</t>
  </si>
  <si>
    <t>['EM1_1', 'T1_0', 'B1_1', 'TS1_1']</t>
  </si>
  <si>
    <t>The music, with its quick [te0mp1o2] and [T1I2M3E4_5S6I7G8N9A0T1U2R3E4] meter, radiates [E1M2O3T4I5O6N7] as it fills [[N01U12M23_34B45A56R67S78]8 b9ar0s1] in total for this song.</t>
  </si>
  <si>
    <t>The use of a specific pitch range of [R1A2N3G4E5] [oc0ta1ve2s3] creates a cohesive and unified sound throughout the musical piece, while the [[K01E12Y23]3 k4ey5] adds a unique flavor. With a duration of [T1M213] seconds, the song showcases a pronounced rhythm and relies heavily on the vital use of [I1N2S3T4R5U6M7E8N9T0S1]. Employing a [[T01I12M23E34_45S56I67G78N89A90T01U12R23E34]4 t5im6e 7si8gn9at0ur1e2], the balanced beat of the song breaks free from the typical boundaries of the [G1E2N3R4E5] genre, resulting in [[N01U12M23_34B45A56R67S78]8 b9ar0s1] that can be heard within this captivating composition.</t>
  </si>
  <si>
    <t>['P4_1', 'I1_1', 'T1_2', 'S4_1', 'B1_1']</t>
  </si>
  <si>
    <t>The musical piece that I am referring to showcases a pitch range within [R1A2N3G4E5] [oc0ta1ve2s3] and should feature [I1N2S3T4R5U6M7E8N9T0S1]. The music is played at a moderate speed and embodies the essence of [G1E2N3R4E5] music. This song consists of [[N01U12M23_34B45A56R67S78]8 b9ar0s1] in total, which allows for a full exploration of the melody and its accompanying harmonies. Overall, this musical piece is a great representation of the genre it belongs to and is sure to captivate the attention of any listener who appreciates this style of music.</t>
  </si>
  <si>
    <t>The music is given its sound through instruments, and the [ke0y1] adds a unique flavor to this music. The duration of this song is [T1M213] seconds. Together, these elements create a distinct musical experience for the listener, with the instruments providing the backbone of the sound and the [ke0y1] adding a particular tone or mood to the piece. Whether it's the bright, optimistic sound of a [ma0jo1r2] [ke0y1] or the darker, more introspective feel of a [mi0no1r2] [ke0y1], the choice of [ke0y1] can have a powerful impact on how a piece of music is perceived and experienced. In combination with the other musical elements, such as rhythm, melody, and harmony, the [ke0y1] helps to shape the overall character of the music and bring it to life.</t>
  </si>
  <si>
    <t>This music's pitch range of [R1A2N3G4E5] [oc0ta1ve2s3] offers a unique and memorable listening experience, while the [[K01E12Y23]3 k4ey5] gives it a special emotional quality. Clocking in at [T1M213] seconds in length, the song showcases a gentle and calming beat. Notably, it is devoid of [I1N2S3T4R5U6M7E8N9T0S1], allowing its melodies to shine. With a [T1I2M3E4_5S6I7G8N9A0T1U2R3E4] meter, the song moves at a moderate speed, effectively conveying [E1M2O3T4I5O6N7].</t>
  </si>
  <si>
    <t>The musical piece showcases a pitch range within [R1A2N3G4E5] [oc0ta1ve2s3] and utilizes the [[K01E12Y23]3 k4ey5] to create a distinct atmosphere. With a playtime of [T1M213] seconds, this song features a steady and moderate rhythm while intentionally excluding [I1N2S3T4R5U6M7E8N9T0S1]. Its unconventional [[T01I12M23E34_45S56I67G78N89A90T01U12R23E34]4 t5im6e 7si8gn9at0ur1e2] adds to its unique composition. Played at a leisurely pace, the music evokes a [E1M2O3T4I5O6N7] feeling and encompasses [[N01U12M23_34B45A56R67S78]8 b9ar0s1].</t>
  </si>
  <si>
    <t>The musical piece showcases a pitch range within [R1A2N3G4E5] [oc0ta1ve2s3] and its choice of [[K01E12Y23]3 k4ey5] results in a captivating and memorable experience. Lasting [T1M213] seconds, this song features a forceful beat and employs [I1N2S3T4R5U6M7E8N9T0S1] in its musical performance. The [ti0me1 s2ig3na4tu5re6] chosen for this uncommon song is [T1I2M3E4_5S6I7G8N9A0T1U2R3E4], accompanied by a sluggish [te0mp1o2]. Deviating from the typical [G1E2N3R4E5] sound, the song comprises approximately [[N01U12M23_34B45A56R67S78]8 b9ar0s1].</t>
  </si>
  <si>
    <t>The music in question has a compact pitch range spanning [R1A2N3G4E5] [oc0ta1ve2s3], resulting in a focused and impactful performance. It is in the [ke0y1] of [K1E2Y3], providing a powerful and memorable sound. The track lasts for [T1M213] seconds and features an invigorating rhythm that is sure to captivate listeners. The use of [I1N2S3T4R5U6M7E8N9T0S1] plays an important role in the music's overall impact. It is in [T1I2M3E4_5S6I7G8N9A0T1U2R3E4] and moves at a slow rate, imbued with a powerful sense of [E1M2O3T4I5O6N7].</t>
  </si>
  <si>
    <t>The song has a steady and moderate rhythm and is devoid of instruments.</t>
  </si>
  <si>
    <t>The music is given its sound through instruments. Instruments are tools or devices used to create musical sounds, including string instruments like guitars and violins, wind instruments like flutes and saxophones, and percussion instruments like drums and cymbals. Each instrument has its own unique sound, and when played together, they can create complex and beautiful melodies and harmonies. The use of instruments has been an essential part of music-making for thousands of years, and continues to be an important aspect of modern music production.</t>
  </si>
  <si>
    <t>['K1_1', 'TM1_1', 'TS1_o', 'T1_2', 'EM1_1']</t>
  </si>
  <si>
    <t>This music is composed in the [[K01E12Y23]3 k4ey5] and has a running time of [T1M213] seconds. Its [ti0me1 s2ig3na4tu5re6] is out of the norm, and the music moves at a moderate pace. Additionally, it carries an [E1M2O3T4I5O6N7] nature.</t>
  </si>
  <si>
    <t>This music is composed in the [[K01E12Y23]3 k4ey5] and is of moderate speed.</t>
  </si>
  <si>
    <t>This song is characterized by its [G1E2N3R4E5] sound, which is enhanced by the unique flavor added by the [[K01E12Y23]3 k4ey5]. The pitch range of this music spans [R1A2N3G4E5] [oc0ta1ve2s3], while its length is [T1M213] seconds. With a sluggish [te0mp1o2] and a soft, smooth feel, the track incorporates [I1N2S3T4R5U6M7E8N9T0S1] to create a distinctive composition. Furthermore, the song's atypical [ti0me1 s2ig3na4tu5re6] [T1I2M3E4_5S6I7G8N9A0T1U2R3E4] adds to its overall composition.</t>
  </si>
  <si>
    <t>The music is [E1M2O3T4I5O6N7] in nature, and the [te0mp1o2] of this song is just right. Together, these elements create a perfect balance in the music, allowing the listener to fully appreciate the emotional depth and beauty of the piece. The carefully crafted [te0mp1o2] helps to enhance the mood and message of the music, while the emotional nature of the piece draws the listener in and creates a powerful connection between the music and the emotions it evokes. Overall, this combination of emotion and [te0mp1o2] makes for a truly captivating musical experience.</t>
  </si>
  <si>
    <t>The compact pitch range of [R1A2N3G4E5] [oc0ta1ve2s3] results in a focused and impactful musical performance, complemented by the use of [[K01E12Y23]3 k4ey5] to convey a unique and resonant sound. Lasting for [T1M213] seconds, the track showcases a dynamic rhythm, noticeably absent of [I1N2S3T4R5U6M7E8N9T0S1], while maintaining a moderate speed and embracing [T1I2M3E4_5S6I7G8N9A0T1U2R3E4] as its [ti0me1 s2ig3na4tu5re6]. Overall, the music radiates [E1M2O3T4I5O6N7].</t>
  </si>
  <si>
    <t>The music's limited pitch range of [R1A2N3G4E5] [oc0ta1ve2s3] allows for a greater emphasis on the nuances of tone and phrasing, while the [[K01E12Y23]3 k4ey5] adds a unique flavor to this music. This song, with a duration of [T1M213] seconds, exhibits a moderate and consistent rhythm, and should feature [I1N2S3T4R5U6M7E8N9T0S1]. Additionally, it showcases an unconventional [ti0me1 s2ig3na4tu5re6 o7f 8[T91I02M13E24_35S46I57G68N79A80T91U02R13E24]3] and a sluggish [te0mp1o2], deviating from the usual patterns of the [G1E2N3R4E5] sound.</t>
  </si>
  <si>
    <t>The track features a moderate [te0mp1o2] and progresses over [[N01U12M23_34B45A56R67S78]8 b9ar0s1]. Its duration is [T1M213] seconds, allowing for a satisfying listening experience.</t>
  </si>
  <si>
    <t>The music features a [T1I2M3E4_5S6I7G8N9A0T1U2R3E4] meter, which adds a distinct rhythmic structure to the composition. This meter creates a consistent and organized pulse throughout the piece, allowing the listener to easily follow and anticipate the musical phrases. The [T1I2M3E4_5S6I7G8N9A0T1U2R3E4] meter brings a sense of stability and balance to the music, enhancing its overall structure and coherence. Additionally, this meter choice influences the way musicians perform and interpret the piece, shaping their rhythmic choices and emphasizing certain accents or beats. Overall, the incorporation of the [T1I2M3E4_5S6I7G8N9A0T1U2R3E4] meter adds depth and character to the music, enriching the listening experience for the audience.</t>
  </si>
  <si>
    <t>The compact pitch range of [R1A2N3G4E5] [oc0ta1ve2s3] results in a focused and impactful musical performance, enhanced by the music's use of [[K01E12Y23]3 k4ey5], creating a rich and dynamic sonic palette. With a length of [T1M213] seconds, the song maintains a rapid [te0mp1o2], while deliberately excluding the incorporation of [I1N2S3T4R5U6M7E8N9T0S1]. Additionally, the song's [ti0me1 s2ig3na4tu5re6] [T1I2M3E4_5S6I7G8N9A0T1U2R3E4] adds to its unconventional nature. The quick performance style intensifies the expression of [E1M2O3T4I5O6N7] conveyed through the music.</t>
  </si>
  <si>
    <t>The music has a limited pitch range of [R1A2N3G4E5] [oc0ta1ve2s3], which allows for a greater emphasis on the nuances of tone and phrasing. Additionally, the [[K01E12Y23]3 k4ey5] gives this music a special emotional quality. The track is [T1M213] seconds long and features a beat that is neither too fast nor too slow. There are no [I1N2S3T4R5U6M7E8N9T0S1] in this song, and the [ti0me1 s2ig3na4tu5re6] used is not commonly found. The music is played at a medium pace and is not typical of the classic [G1E2N3R4E5] sound.</t>
  </si>
  <si>
    <t>['K1_1', 'TM1_1', 'R3_1', 'I1_1', 'R1_0', 'S4_0', 'B1_1']</t>
  </si>
  <si>
    <t>The [ke0y1] gives this music a special emotional quality, while the song has a runtime of [T1M213] seconds. The rhythm in this song is incredibly stimulating, and [I1N2S3T4R5U6M7E8N9T0S1] are utilized in the musical performance. Although this song is not meant to be danced to, it carries a unique emotional resonance. It deviates from the typical sound of the classic [G1E2N3R4E5], and it spans [[N01U12M23_34B45A56R67S78]8 b9ar0s1] in duration.</t>
  </si>
  <si>
    <t>['P4_1', 'K1_1', 'TM1_1', 'R3_2', 'I1_0', 'TS1_o', 'T1_0', 'S4_0', 'B1_1']</t>
  </si>
  <si>
    <t>The musical piece showcases a pitch range within [R1A2N3G4E5] [oc0ta1ve2s3], while the [[K01E12Y23]3 k4ey5] adds a unique flavor to this music. With a length of [T1M213] seconds, the song maintains a moderate and consistent rhythm. [I1N2S3T4R5U6M7E8N9T0S1] are not a part of the instrumentation in this song, and its [ti0me1 s2ig3na4tu5re6] is unconventional, set to [T1I2M3E4_5S6I7G8N9A0T1U2R3E4]. Played at a swift pace, the song's style deviates from the usual features of the [G1E2N3R4E5] genre. Overall, it comprises [[N01U12M23_34B45A56R67S78]8 b9ar0s1].</t>
  </si>
  <si>
    <t>This music offers a diverse and dynamic listening experience with a pitch range spanning [R1A2N3G4E5] [oc0ta1ve2s3]. It is composed in the [[K01E12Y23]3 k4ey5] and lasts for [T1M213] seconds. The [ti0me1 s2ig3na4tu5re6] of this song is unconventional, yet it has a moderate [te0mp1o2].</t>
  </si>
  <si>
    <t>['S2_0', 'B1_1']</t>
  </si>
  <si>
    <t>The song in question, which spans [[N01U12M23_34B45A56R67S78]8 b9ar0s1], deviates from [A1R2T3I4S5T6]'s classic style. Despite [A1R2T3I4S5T6]'s established sound, this particular track offers a departure from their usual approach. It may surprise fans who are accustomed to [A1R2T3I4S5T6]'s typical sound and style, but could also showcase their versatility and willingness to experiment with new creative directions. Overall, the unique characteristics of this song's structure and composition may be a refreshing change for both [A1R2T3I4S5T6] and their fans.</t>
  </si>
  <si>
    <t>The duration of the moderately-paced song is [T1M213] seconds. Its [[K01E12Y23]3 k4ey5] contributes to its special emotional quality. Despite its moderate pace, the [te0mp1o2] of the music is very upbeat, creating a lively atmosphere.</t>
  </si>
  <si>
    <t>The musical performance of this song is unique in several aspects. Firstly, the [ti0me1 s2ig3na4tu5re6] used is not ordinary, adding to the distinctiveness of the piece. Additionally, the song has a length of [T1M213] seconds, providing ample time for the instruments utilized to showcase their abilities. Speaking of which, [I1N2S3T4R5U6M7E8N9T0S1] are employed in the performance, further contributing to the distinctive sound of the song. Overall, this musical piece stands out due to its unconventional [ti0me1 s2ig3na4tu5re6], length, and instrument selection.</t>
  </si>
  <si>
    <t>['T1_0', 'TM1_1', 'R3_0', 'I1_0']</t>
  </si>
  <si>
    <t>This song has a rapid [te0mp1o2] and a runtime of [T1M213] seconds, yet it has a very calming and soothing beat. Interestingly, you won't hear any [I1N2S3T4R5U6M7E8N9T0S1] in this song.</t>
  </si>
  <si>
    <t>The musical piece showcases a pitch range within [R1A2N3G4E5] [oc0ta1ve2s3] and its choice of [[K01E12Y23]3 k4ey5] results in a captivating and memorable experience. Additionally, the song's [ti0me1 s2ig3na4tu5re6] is not conventional, adding to its unique appeal. The music is further enriched by the presence of [I1N2S3T4R5U6M7E8N9T0S1], creating a harmonious blend. Despite its unconventional [ti0me1 s2ig3na4tu5re6], the song maintains a gentle beat, adding to its overall charm.</t>
  </si>
  <si>
    <t>This quintessential example of [G1E2N3R4E5] sound showcases a pitch range within [R1A2N3G4E5] [oc0ta1ve2s3] and is in [[K01E12Y23]3 k4ey5], which gives the music a special emotional quality. Despite its sluggish [te0mp1o2], the song has a relatively short runtime of [T1M213] seconds. Interestingly, [I1N2S3T4R5U6M7E8N9T0S1] are not featured in this piece. The [ti0me1 s2ig3na4tu5re6] of the music is [T1I2M3E4_5S6I7G8N9A0T1U2R3E4], and the [te0mp1o2] is very rapid, creating a unique contrast within the composition. Overall, this musical piece demonstrates the versatility and creativity that can be achieved within the [G1E2N3R4E5] genre.</t>
  </si>
  <si>
    <t>The [[K01E12Y23]3 k4ey5] used in this music creates a powerful and memorable sound, which is complemented by the song's gentle [te0mp1o2]. The style of the song is defined by its [G1E2N3R4E5] influences, which add to its overall character and appeal. Together, these elements form a unique musical experience that is both enjoyable and distinct. Whether you are a fan of [G1E2N3R4E5] music or simply appreciate well-crafted music, this song is sure to leave a lasting impression.</t>
  </si>
  <si>
    <t>['P4_1', 'K1_1', 'TS1_o', 'I1_0', 'T1_1', 'S4_0']</t>
  </si>
  <si>
    <t>This song's composition is unique in several ways. It has a limited pitch range of [R1A2N3G4E5] [oc0ta1ve2s3], which allows for a greater emphasis on the nuances of tone and phrasing. The use of the [[K01E12Y23]3 k4ey5] creates a rich and dynamic sonic palette. Additionally, the song's [ti0me1 s2ig3na4tu5re6] is out of the ordinary, with [T1I2M3E4_5S6I7G8N9A0T1U2R3E4] beats per measure. Another distinctive feature of this composition is that it does not involve the use of [I1N2S3T4R5U6M7E8N9T0S1]. The [te0mp1o2] of the song is slow, and it does not adhere to the typical style of the [G1E2N3R4E5] genre. Overall, this music showcases a creative and unconventional approach to composition.</t>
  </si>
  <si>
    <t>['P4_1', 'K1_1', 'TM1_1', 'R3_0', 'I1_0', 'TS1_1', 'EM1_1', 'B1_1']</t>
  </si>
  <si>
    <t>This song offers a unique and memorable listening experience with its pitch range of [R1A2N3G4E5] [oc0ta1ve2s3]. Its use of [[K01E12Y23]3 k4ey5] creates a rich and dynamic sonic palette that is complemented by a comfortable beat. The track runs for [T1M213] seconds and consists of [[N01U12M23_34B45A56R67S78]8 b9ar0s1], which are arranged in a way that omits the use of [I1N2S3T4R5U6M7E8N9T0S1]. The music is based on a [[T01I12M23E34_45S56I67G78N89A90T01U12R23E34]4 t5im6e 7si8gn9at0ur1e2] and effectively conveys [E1M2O3T4I5O6N7] to its listeners.</t>
  </si>
  <si>
    <t>['P4_1', 'TM1_1', 'R3_2', 'I1_1', 'T1_1', 'B1_1']</t>
  </si>
  <si>
    <t>The song has a pitch range within [R1A2N3G4E5] [oc0ta1ve2s3] and a running time of [T1M213] seconds. Its rhythm is neither too fast nor too slow, and the music is enriched by [I1N2S3T4R5U6M7E8N9T0S1]. Played at a slow [te0mp1o2], the song consists of [[N01U12M23_34B45A56R67S78]8 b9ar0s1].</t>
  </si>
  <si>
    <t>With a pitch range spanning [R1A2N3G4E5] [oc0ta1ve2s3], this music offers a diverse and dynamic listening experience while conveying a unique and resonant sound in [K1E2Y3]. Lasting [T1M213] seconds, the song captivates with its very fast and lively rhythm and excludes any [I1N2S3T4R5U6M7E8N9T0S1]. Its [ti0me1 s2ig3na4tu5re6] is [T1I2M3E4_5S6I7G8N9A0T1U2R3E4], and the overall rhythm remains fast, making it a classic example of the [G1E2N3R4E5] style.</t>
  </si>
  <si>
    <t>['P4_1', 'K1_1', 'TM1_1', 'R3_1', 'I1_1', 'TS1_o', 'T1_0', 'S4_0', 'B1_1']</t>
  </si>
  <si>
    <t>This music, with a pitch range within [R1A2N3G4E5] [oc0ta1ve2s3], combines the captivating and memorable experience resulting from its choice of [[K01E12Y23]3 k4ey5]. With a playtime of [T1M213] seconds, this song's highly intense rhythm and use of [I1N2S3T4R5U6M7E8N9T0S1] create a unique musical composition. Despite its atypical [[T01I12M23E34_45S56I67G78N89A90T01U12R23E34]4 t5im6e 7si8gn9at0ur1e2] and rapid pace, this music deviates from the typical [G1E2N3R4E5] genre, providing an unconventional representation. The song spans [[N01U12M23_34B45A56R67S78]8 b9ar0s1] in duration.</t>
  </si>
  <si>
    <t>The musical performance of the song employs [I1N2S3T4R5U6M7E8N9T0S1] and features a fast [te0mp1o2] throughout its [[N01U12M23_34B45A56R67S78]8 b9ar0s1].</t>
  </si>
  <si>
    <t>This music offers a unique and memorable listening experience with its pitch range of [R1A2N3G4E5] [oc0ta1ve2s3] and captivating choice of [K1E2Y3]. Lasting for [T1M213] seconds, the track showcases a rhythm that strikes a perfect balance between not being too fast nor too slow. The vital use of [I1N2S3T4R5U6M7E8N9T0S1] contributes to the overall composition. Additionally, this song features an unconventional [ti0me1 s2ig3na4tu5re6 o7f 8[T91I02M13E24_35S46I57G68N79A80T91U02R13E24]3] and maintains a moderate [te0mp1o2], making it a classic example of the [G1E2N3R4E5] style.</t>
  </si>
  <si>
    <t>With a pitch range spanning [R1A2N3G4E5] [oc0ta1ve2s3], this music offers a diverse and dynamic listening experience, enhanced by its use of the [[K01E12Y23]3 k4ey5], which creates a distinct atmosphere. Clocking in at [T1M213] seconds, this song captivates with its relaxing [te0mp1o2]. Notably, the composition eschews the use of [I1N2S3T4R5U6M7E8N9T0S1], following a [T1I2M3E4_5S6I7G8N9A0T1U2R3E4] meter, while still maintaining a moderate speed. Through its melodic journey, this music radiates [E1M2O3T4I5O6N7].</t>
  </si>
  <si>
    <t>The musical piece is unmistakably [G1E2N3R4E5] in character, showcasing a pitch range within [R1A2N3G4E5] [oc0ta1ve2s3] and a rich and dynamic sonic palette created by its use of the [[K01E12Y23]3 k4ey5]. With a length of [T1M213] seconds and a moderate [te0mp1o2], the music moves at a moderate pace and follows the [T1I2M3E4_5S6I7G8N9A0T1U2R3E4] meter. Interestingly, there are no [I1N2S3T4R5U6M7E8N9T0S1] used in the song, which contributes to its unique sound and adds to the overall impact of the composition.</t>
  </si>
  <si>
    <t xml:space="preserve">
The use of the [[K01E12Y23]3 k4ey5] in this music creates a rich and dynamic sonic palette.</t>
  </si>
  <si>
    <t>This music offers a diverse and dynamic listening experience with a pitch range spanning [R1A2N3G4E5] [oc0ta1ve2s3]. It creates a distinct atmosphere with its use of [[K01E12Y23]3 k4ey5] and has a duration of [T1M213] seconds. The music has a very soft and smooth rhythm, brought to life through the use of [I1N2S3T4R5U6M7E8N9T0S1]. The [ti0me1 s2ig3na4tu5re6] chosen for this non-standard track is [T1I2M3E4_5S6I7G8N9A0T1U2R3E4], and its rhythm is fast. The music is evocative of the classic [G1E2N3R4E5] sound. Overall, this song provides a unique and captivating musical journey.</t>
  </si>
  <si>
    <t>['TS1_o', 'TM1_1', 'R3_1', 'I1_0']</t>
  </si>
  <si>
    <t>This song has a highly intense rhythm with a [ti0me1 s2ig3na4tu5re6] that is not regular. Despite its irregular [ti0me1 s2ig3na4tu5re6], the song has a duration of [T1M213] seconds. Interestingly, the song has opted not to incorporate [I1N2S3T4R5U6M7E8N9T0S1], which adds to its unique sound and overall vibe.</t>
  </si>
  <si>
    <t>['P4_1', 'K1_1', 'TS1_1', 'T1_0', 'B1_1']</t>
  </si>
  <si>
    <t>The compact pitch range of [R1A2N3G4E5] [oc0ta1ve2s3], along with the music's choice of [[K01E12Y23]3 k4ey5], creates a focused and impactful musical performance that offers a captivating and memorable experience. This composition incorporates a [T1I2M3E4_5S6I7G8N9A0T1U2R3E4] meter, maintaining a rapid pace throughout. The song's length is determined by [[N01U12M23_34B45A56R67S78]8 b9ar0s1], further contributing to its dynamic nature.</t>
  </si>
  <si>
    <t>['P4_1', 'K1_1', 'TS1_1', 'I1_1', 'T1_2', 'B1_1']</t>
  </si>
  <si>
    <t>With a pitch range spanning [R1A2N3G4E5] [oc0ta1ve2s3], this music offers a diverse and dynamic listening experience. Composed in the [[K01E12Y23]3 k4ey5] and featuring a meter of [T1I2M3E4_5S6I7G8N9A0T1U2R3E4], the music is enriched by [I1N2S3T4R5U6M7E8N9T0S1]. Played at a medium pace, the song consists of [[N01U12M23_34B45A56R67S78]8 b9ar0s1].</t>
  </si>
  <si>
    <t>The musical piece showcases a pitch range within [R1A2N3G4E5] [oc0ta1ve2s3] and conveys a unique and resonant sound through its use of [[K01E12Y23]3 k4ey5]. With a running time of [T1M213] seconds, the song exhibits a moderate beat while omitting the use of [I1N2S3T4R5U6M7E8N9T0S1] in its arrangement. Employing an uncommon [ti0me1 s2ig3na4tu5re6 o7f 8[T91I02M13E24_35S46I57G68N79A80T91U02R13E24]3], the song features a fast rhythm and is filled with [E1M2O3T4I5O6N7].</t>
  </si>
  <si>
    <t>['TS1_1', 'P4_1', 'R1_1', 'I1_0']</t>
  </si>
  <si>
    <t>This song is perfect for a dance party with its music based on a [[T01I12M23E34_45S56I67G78N89A90T01U12R23E34]4 t5im6e 7si8gn9at0ur1e2] and a compact pitch range of [R1A2N3G4E5] [oc0ta1ve2s3] that result in a focused and impactful musical performance. Interestingly, this song has opted not to incorporate [I1N2S3T4R5U6M7E8N9T0S1], which adds to its unique and distinctive character.</t>
  </si>
  <si>
    <t>['K1_1', 'R3_0', 'TS1_1', 'I1_0', 'T1_0', 'B1_1']</t>
  </si>
  <si>
    <t>This music's use of [[K01E12Y23]3 k4ey5] creates a distinct atmosphere, accompanied by a very peaceful and easy rhythm. It follows a [T1I2M3E4_5S6I7G8N9A0T1U2R3E4] meter and lacks the presence of [I1N2S3T4R5U6M7E8N9T0S1]. Despite being played at a high [te0mp1o2], the song structure is composed of [[N01U12M23_34B45A56R67S78]8 b9ar0s1].</t>
  </si>
  <si>
    <t>The music's limited pitch range of [R1A2N3G4E5] [oc0ta1ve2s3] allows for a greater emphasis on the nuances of tone and phrasing, while its use of [[K01E12Y23]3 k4ey5] conveys a unique and resonant sound. This [T1M213]-second-long song, with a moderate [te0mp1o2], does not feature any [I1N2S3T4R5U6M7E8N9T0S1], instead employing an uncommon [ti0me1 s2ig3na4tu5re6 o7f 8[T91I02M13E24_35S46I57G68N79A80T91U02R13E24]3]. Despite its fast-paced nature, the music radiates [E1M2O3T4I5O6N7].</t>
  </si>
  <si>
    <t>The musical piece is notable for its pitch range, spanning [R1A2N3G4E5] [oc0ta1ve2s3]. It is a feature that adds depth and complexity to the music, creating a unique listening experience. Additionally, [I1N2S3T4R5U6M7E8N9T0S1] play a crucial role in bringing the composition to life. Their specific timbres and textures contribute to the overall sonic landscape, adding richness and dimension to the piece. Together, the expansive pitch range and the skilled use of various instruments make this musical work a standout performance.</t>
  </si>
  <si>
    <t>['T1_2', 'I4_0', 'K1_1']</t>
  </si>
  <si>
    <t>The music being played is at a medium [te0mp1o2], and the melody track does not feature [I1N2S3T4R5U6M7E8N9T0]. However, the choice of [[K01E12Y23]3 k4ey5] in this music creates a captivating and memorable experience for the listeners.</t>
  </si>
  <si>
    <t>When it comes to creating music, the choice of instruments is crucial. Depending on the style and genre, different instruments may be required to achieve the desired sound and atmosphere. From the soaring melodies of a violin to the rhythmic beats of a drum kit, the selection of instruments can greatly impact the overall mood and emotion of a piece of music. Whether it's a solo performance or a full band arrangement, the use of instruments can add depth, texture, and complexity to a musical composition, making it a truly immersive and memorable experience for the listener. So, when crafting your next musical masterpiece, be sure to carefully consider the role that each instrument will play in bringing your vision to life.</t>
  </si>
  <si>
    <t>The compact pitch range of [R1A2N3G4E5] [oc0ta1ve2s3] results in a focused and impactful musical performance composed in the [[K01E12Y23]3 k4ey5]. With a length of [T1M213] seconds, the rhythm in this song is incredibly stimulating, while its arrangement intentionally omits the use of [I1N2S3T4R5U6M7E8N9T0S1]. Adding to its uniqueness, an unusual [ti0me1 s2ig3na4tu5re6 o7f 8[T91I02M13E24_35S46I57G68N79A80T91U02R13E24]3] is utilized, and the song is performed at a moderate speed. Overall, this music is characterized by [E1M2O3T4I5O6N7].</t>
  </si>
  <si>
    <t>The [[K01E12Y23]3 k4ey5] gives this music a special emotional quality, while the song plays for [T1M213] seconds with a very energetic beat. Additionally, an uncommon [ti0me1 s2ig3na4tu5re6] is utilized, adding a unique element to the composition. Overall, this song falls into the category of [G1E2N3R4E5] music.</t>
  </si>
  <si>
    <t>['P4_1', 'K1_1', 'TM1_1', 'R3_1', 'I1_1', 'TS1_o', 'T1_0', 'S4_1', 'B1_1']</t>
  </si>
  <si>
    <t>With a pitch range spanning [R1A2N3G4E5] [oc0ta1ve2s3], this music offers a diverse and dynamic listening experience in the [[K01E12Y23]3 k4ey5], providing a powerful and memorable sound. The song's playtime is [T1M213] seconds with an intense [te0mp1o2]. The use of [I1N2S3T4R5U6M7E8N9T0S1] is vital to the music, accompanied by a non-conventional [[T01I12M23E34_45S56I67G78N89A90T01U12R23E34]4 t5im6e 7si8gn9at0ur1e2]. Played at a brisk pace, this music falls squarely within the [G1E2N3R4E5] genre, consisting of [[N01U12M23_34B45A56R67S78]8 b9ar0s1].</t>
  </si>
  <si>
    <t>['P4_1', 'K1_1', 'TM1_1', 'R3_1', 'TS1_1', 'T1_1', 'B1_1']</t>
  </si>
  <si>
    <t>This music has a pitch range of [R1A2N3G4E5] [oc0ta1ve2s3] and is in the [ke0y1] of [K1E2Y3], resulting in a captivating and memorable experience. The song has a runtime of [T1M213] seconds and is set to a very rapid [te0mp1o2], while being in [[T01I12M23E34_45S56I67G78N89A90T01U12R23E34]4 t5im6e 7si8gn9at0ur1e2]. Despite the fast pace, the song moves at a gentle pace and consists of [[N01U12M23_34B45A56R67S78]8 b9ar0s1].</t>
  </si>
  <si>
    <t>['T1_1', 'TM1_1', 'R3_1', 'TS1_1']</t>
  </si>
  <si>
    <t>The music in this song has an interesting combination of different [te0mp1o2]s. At one point, it is played at a leisurely pace, while at another point, the [te0mp1o2] becomes very rapid. The song has a [ti0me1 s2ig3na4tu5re6 o7f 8[T91I02M13E24_35S46I57G68N79A80T91U02R13E24]3] and lasts for [T1M213] seconds. Despite the varying [te0mp1o2]s, the music flows seamlessly, creating a captivating listening experience.</t>
  </si>
  <si>
    <t>The music that you are listening to has been composed in the [[K01E12Y23]3 k4ey5]. This [ke0y1] has a unique set of notes and tonality that give the music a particular character. Along with the [ke0y1], the music also conveys a specific emotion, which adds to the overall mood of the piece. The composer has skillfully crafted the music to create an emotional response in the listener. Additionally, the deliberate exclusion of [I1N2S3T4R5U6M7E8N9T0S1] in this song has created a distinctive sound and texture that sets it apart from other pieces in the same genre. Overall, the combination of the [ke0y1], emotion, and instrumentation choices has resulted in a unique and powerful musical experience.</t>
  </si>
  <si>
    <t>The musical performance employs [I1N2S3T4R5U6M7E8N9T0S1] and the song has a playtime of [T1M213] seconds.</t>
  </si>
  <si>
    <t>The musical piece is characterized by a pitch range that spans [R1A2N3G4E5] [oc0ta1ve2s3], and its overall mood is [E1M2O3T4I5O6N7]. The range of pitches used in the composition creates a unique sonic landscape, with the notes creating a sense of depth and complexity. Meanwhile, the emotional quality of the music evokes a particular feeling or sentiment, such as sadness, joy, or excitement. Together, these elements combine to create a powerful and immersive musical experience that resonates with the listener on both a cognitive and emotional level.</t>
  </si>
  <si>
    <t>['K1_1', 'TM1_1', 'R3_0', 'T1_2', 'S4_1', 'B1_1']</t>
  </si>
  <si>
    <t>The [G1E2N3R4E5] song that plays for [T1M213] seconds has a special emotional quality due to the [[K01E12Y23]3 k4ey5] it's in. With a meditative beat and moderate speed, the song follows the conventions of its genre and is divided into [[N01U12M23_34B45A56R67S78]8 b9ar0s1].</t>
  </si>
  <si>
    <t>The song's running time is [T1M213] seconds, and it is given its sound through [I1N2S3T4R5U6M7E8N9T0S1]. These instruments, whether played live or electronically produced, contribute to the overall sound of the music. The choice of instruments used can greatly impact the tone and feel of the song, as well as its emotional impact on the listener. A skilled musician or producer will carefully select the instruments to be used in a composition, ensuring that they blend well together and create the desired effect. Ultimately, the combination of running time and instrumentation can make or break a song's success.</t>
  </si>
  <si>
    <t>['TM1_1', 'R3_2', 'TS1_o', 'T1_0', 'S4_1', 'B1_1']</t>
  </si>
  <si>
    <t>The song is [T1M213] seconds in length and has a moderate beat with a non-ordinary [ti0me1 s2ig3na4tu5re6 o7f 8[T91I02M13E24_35S46I57G68N79A80T91U02R13E24]3]. It features a brisk [te0mp1o2] and evokes the classic [G1E2N3R4E5] sound. In total, you can count [[N01U12M23_34B45A56R67S78]8 b9ar0s1] in this song.</t>
  </si>
  <si>
    <t>['P4_1', 'K1_1', 'R3_2', 'S4_0']</t>
  </si>
  <si>
    <t>The musical piece employs a specific pitch range of [R1A2N3G4E5] [oc0ta1ve2s3] to create a cohesive and unified sound. In addition, the use of [[K01E12Y23]3 k4ey5] contributes to the distinct atmosphere of the music. The rhythm of the song is also noteworthy, as it is neither too fast nor too slow. Despite being classified as [G1E2N3R4E5], this music is atypical and does not represent the typical sound associated with this genre.</t>
  </si>
  <si>
    <t>The music's limited pitch range of [R1A2N3G4E5] [oc0ta1ve2s3] allows for a greater emphasis on the nuances of tone and phrasing, while the [[K01E12Y23]3 k4ey5] gives this music a special emotional quality. The song, which runs for [T1M213] seconds, showcases the subtle variations in tone and expression that are possible within the constraints of the limited pitch range, creating a powerful emotional impact through its attention to detail.</t>
  </si>
  <si>
    <t>The music that is being referred to in this context is composed in the [[K01E12Y23]3 k4ey5] and has a running time of [T1M213] seconds. Interestingly, [I1N2S3T4R5U6M7E8N9T0S1] are notably absent in this particular song.</t>
  </si>
  <si>
    <t>The use of the [[T01I12M23E34_45S56I67G78N89A90T01U12R23E34]4 t5im6e 7si8gn9at0ur1e2] in this music played at a balanced pace, coupled with the addition of the [[K01E12Y23]3 k4ey5], adds a unique flavor to the overall sound.</t>
  </si>
  <si>
    <t>This music's pitch range is within [R1A2N3G4E5] [oc0ta1ve2s3], and its use of the [[K01E12Y23]3 k4ey5] creates a rich and dynamic sonic palette. With a running time of [T1M213] seconds, the song's rhythm is very tranquil, opting not to incorporate [I1N2S3T4R5U6M7E8N9T0S1]. It follows a [T1I2M3E4_5S6I7G8N9A0T1U2R3E4] meter and has a fast [te0mp1o2], expressing [E1M2O3T4I5O6N7].</t>
  </si>
  <si>
    <t>This music offers a unique and memorable listening experience with a pitch range of [R1A2N3G4E5] [oc0ta1ve2s3]. Its use of [[K01E12Y23]3 k4ey5] conveys a unique and resonant sound that evokes a [E1M2O3T4I5O6N7] feeling. Despite being a [T1M213]-second song of moderate speed, it maintains a consistent and moderate beat, and you won't find any [I1N2S3T4R5U6M7E8N9T0S1] in the arrangement. Additionally, this song employs a non-standard [ti0me1 s2ig3na4tu5re6 o7f 8[T91I02M13E24_35S46I57G68N79A80T91U02R13E24]3]. Overall, this music showcases a distinct and unconventional style that will captivate listeners with its blend of musical elements.</t>
  </si>
  <si>
    <t>The captivating and memorable experience of this music is a result of its choice of [[K01E12Y23]3 k4ey5]. Additionally, the beat in the song is very soothing. The use of [I1N2S3T4R5U6M7E8N9T0S1] is also vital to the overall composition, contributing to the unique sound and feel of the music. Together, these elements combine to create a truly immersive musical experience that is sure to delight listeners.</t>
  </si>
  <si>
    <t>The song offers a unique and memorable listening experience with its pitch range of [R1A2N3G4E5] [oc0ta1ve2s3]. It features a slow rhythm and lasts for [T1M213] seconds. Furthermore, this track is devoid of [I1N2S3T4R5U6M7E8N9T0S1], which contributes to its distinctive character.</t>
  </si>
  <si>
    <t>The musical piece showcases a pitch range within [R1A2N3G4E5] [oc0ta1ve2s3], while its choice of [[K01E12Y23]3 k4ey5] results in a captivating and memorable experience. This [T1M213]-second song exhibits a harmonious rhythm and is enriched by the inclusion of [I1N2S3T4R5U6M7E8N9T0S1]. The meter of the music is [T1I2M3E4_5S6I7G8N9A0T1U2R3E4], and its beat is balanced, embodying the characteristics of the [G1E2N3R4E5] style.</t>
  </si>
  <si>
    <t>['P4_1', 'TM1_1', 'R3_2', 'TS1_1', 'I1_1', 'S4_1']</t>
  </si>
  <si>
    <t>This music offers a diverse and dynamic listening experience with a pitch range spanning [R1A2N3G4E5] [oc0ta1ve2s3]. The duration of the track is [T1M213] seconds, and the [te0mp1o2] of the song is just right. [T1I2M3E4_5S6I7G8N9A0T1U2R3E4] is the [ti0me1 s2ig3na4tu5re6] of the music, and the musical performance employs [I1N2S3T4R5U6M7E8N9T0S1]. This song falls into the category of [G1E2N3R4E5] music.</t>
  </si>
  <si>
    <t>['P4_1', 'K1_1', 'TM1_1', 'R3_0', 'I1_0', 'TS1_o', 'S4_0', 'S2_1']</t>
  </si>
  <si>
    <t>The music in question has a pitch range of [R1A2N3G4E5] [oc0ta1ve2s3] and is composed in the captivating and memorable [ke0y1] of [K1E2Y3]. The song itself plays for [T1M213] seconds, and its rhythm is both relaxing and tranquil. Interestingly, this composition does not employ the use of [I1N2S3T4R5U6M7E8N9T0S1] and instead utilizes a non-standard [ti0me1 s2ig3na4tu5re6 o7f 8[T91I02M13E24_35S46I57G68N79A80T91U02R13E24]3]. Although the song is not a quintessential example of [G1E2N3R4E5] style, it is undoubtedly influenced by [A1R2T3I4S5T6].</t>
  </si>
  <si>
    <t>['K1_1', 'TM1_1', 'R3_1', 'TS1_o', 'I1_1', 'EM1_1', 'B1_1']</t>
  </si>
  <si>
    <t>The music is composed in the [[K01E12Y23]3 k4ey5] and comprises [[N01U12M23_34B45A56R67S78]8 b9ar0s1]. It has a length of [T1M213] seconds and a very rapid [te0mp1o2]. The song's [ti0me1 s2ig3na4tu5re6] is atypical, featuring [T1I2M3E4_5S6I7G8N9A0T1U2R3E4]. [I1N2S3T4R5U6M7E8N9T0S1] play an important role in the music, defining its emotional quality as [E1M2O3T4I5O6N7].</t>
  </si>
  <si>
    <t>The use of the [[K01E12Y23]3 k4ey5] in this music creates a rich and dynamic sonic palette that enhances the overall listening experience. Additionally, the song has a duration of [T1M213] seconds, allowing for a full exploration of the various musical elements present within the composition. Together, these elements contribute to a fully realized musical piece that is both engaging and immersive.</t>
  </si>
  <si>
    <t>The use of a specific pitch range of [R1A2N3G4E5] [oc0ta1ve2s3] creates a cohesive and unified sound throughout the musical piece, while the choice of [[K01E12Y23]3 k4ey5] results in a captivating and memorable experience. With a duration of [T1M213] seconds, the song maintains a [te0mp1o2] that is neither too fast nor too slow. The inclusion of [I1N2S3T4R5U6M7E8N9T0S1] adds depth and richness to the composition. Additionally, the song features a unique [ti0me1 s2ig3na4tu5re6] [T1I2M3E4_5S6I7G8N9A0T1U2R3E4], not commonly found, which further distinguishes it. Played at a low [te0mp1o2], this music evokes [E1M2O3T4I5O6N7] in nature.</t>
  </si>
  <si>
    <t>The music is composed of [[N01U12M23_34B45A56R67S78]8 b9ar0s1] and employs the [[T01I12M23E34_45S56I67G78N89A90T01U12R23E34]4 t5im6e 7si8gn9at0ur1e2]. This means that each bar contains a specific number of beats or rhythmic units, as dictated by the [ti0me1 s2ig3na4tu5re6]. The [ti0me1 s2ig3na4tu5re6] helps to establish the overall rhythm and structure of the music, providing a framework for the performers and listeners to follow. By understanding the [ti0me1 s2ig3na4tu5re6] and the number of bars in the music, musicians can accurately interpret and perform the piece with the intended rhythm and pacing.</t>
  </si>
  <si>
    <t>The music that should be created is a song that lasts for a certain amount of time, specifically TM1 seconds. The song should feature the use of certain instruments to create the desired sound.</t>
  </si>
  <si>
    <t>The song has a moderate [te0mp1o2] and its composition does not involve the use of instruments.</t>
  </si>
  <si>
    <t>['TM1_1', 'R3_2', 'TS1_1', 'I1_1', 'EM1_1', 'B1_1']</t>
  </si>
  <si>
    <t>This song is characterized by a moderate [te0mp1o2] and is brought to life through the use of various instruments. It is [T1M213] seconds long and is comprised of [[N01U12M23_34B45A56R67S78]8 b9ar0s1]. The music follows a [[T01I12M23E34_45S56I67G78N89A90T01U12R23E34]4 t5im6e 7si8gn9at0ur1e2], contributing to its distinct sound. The emotional quality of the music is also notable and adds to its overall impact.</t>
  </si>
  <si>
    <t>The music's limited pitch range, typically spanning [R1A2N3G4E5] [oc0ta1ve2s3], provides a unique opportunity for musicians to focus more on the subtleties of tone and phrasing. With fewer notes to work with, performers must pay close attention to the specific nuances of each pitch and explore different ways of expressing themselves within the given range. This can result in a more thoughtful and deliberate approach to musical interpretation, with musicians often placing a greater emphasis on dynamics, articulation, and other expressive elements to fully convey the intended mood and emotion of the music.</t>
  </si>
  <si>
    <t>The musical piece showcases a pitch range within [R1A2N3G4E5] [oc0ta1ve2s3] and utilizes the [[K01E12Y23]3 k4ey5] to provide a powerful and memorable sound. Clocking in at [T1M213] seconds, this song captivates with its heavy beat. The composition foregoes the use of [I1N2S3T4R5U6M7E8N9T0S1], and its atypical [[T01I12M23E34_45S56I67G78N89A90T01U12R23E34]4 t5im6e 7si8gn9at0ur1e2] adds an intriguing touch. With a moderate pace, the music conveys [E1M2O3T4I5O6N7] and creates a captivating experience.</t>
  </si>
  <si>
    <t>['K1_1', 'R3_2', 'TS1_1', 'I1_1', 'T1_2', 'EM1_1']</t>
  </si>
  <si>
    <t>The use of [[K01E12Y23]3 k4ey5] in this music creates a rich and dynamic sonic palette that is enhanced by the utilization of [I1N2S3T4R5U6M7E8N9T0S1] in the musical performance. The [te0mp1o2] of the song is moderate, making it enjoyable to listen to. The music is in [T1I2M3E4_5S6I7G8N9A0T1U2R3E4] and is of moderate speed. Through its sound, this music expresses [E1M2O3T4I5O6N7], effectively conveying its intended message to the listener.</t>
  </si>
  <si>
    <t>The music that I am describing is filled with [E1M2O3T4I5O6N7], and it radiates this feeling through every note. What makes this music even more unique is its use of the [[K01E12Y23]3 k4ey5], which conveys a resonant and distinct sound that adds to the emotional impact. The song's structure is made up of [[N01U12M23_34B45A56R67S78]8 b9ar0s1], adding a sense of consistency and structure to the piece. Overall, this music creates a powerful and unforgettable experience for anyone who listens to it.</t>
  </si>
  <si>
    <t>['P4_1', 'TM1_1', 'R3_1', 'I1_1', 'T1_2', 'S4_1', 'B1_1']</t>
  </si>
  <si>
    <t>The pitch range of [R1A2N3G4E5] [oc0ta1ve2s3] adds a distinctive character to the music, emphasizing its emotional depth, while the running time of the song is [T1M213] seconds. This song showcases a very fast and lively rhythm, incorporating [I1N2S3T4R5U6M7E8N9T0S1], and maintaining a moderate [te0mp1o2] throughout. It serves as a perfect example of the [G1E2N3R4E5] sound, spanning [[N01U12M23_34B45A56R67S78]8 b9ar0s1].</t>
  </si>
  <si>
    <t>['P4_1', 'TM1_1', 'R3_0', 'I1_0', 'EM1_1', 'B1_1']</t>
  </si>
  <si>
    <t>The pitch range of [R1A2N3G4E5] [oc0ta1ve2s3] contributes to the distinctive character of the music and emphasizes its emotional depth, while the beat in this song is very lulling. This song has a runtime of [T1M213] seconds and does not feature [I1N2S3T4R5U6M7E8N9T0S1]. Throughout the song's [[N01U12M23_34B45A56R67S78]8 b9ar0s1], the music expresses [E1M2O3T4I5O6N7].</t>
  </si>
  <si>
    <t>['P4_1', 'K1_1', 'TM1_1', 'R3_2', 'TS1_1', 'R1_1', 'T1_0', 'S4_0']</t>
  </si>
  <si>
    <t>This music offers a unique and memorable listening experience with its pitch range of [R1A2N3G4E5] [oc0ta1ve2s3]. The [[K01E12Y23]3 k4ey5] adds a distinctive flavor to the song, which has a moderate [te0mp1o2] and a duration of [T1M213] seconds. It uses a [[T01I12M23E34_45S56I67G78N89A90T01U12R23E34]4 t5im6e 7si8gn9at0ur1e2] and has a speedy [te0mp1o2], making it perfect for getting people on the dance floor. This song does not conform to the usual standards of [G1E2N3R4E5] genre, providing a refreshing and exciting departure from the norm.</t>
  </si>
  <si>
    <t>['T1_2', 'R3_2', 'TS1_o']</t>
  </si>
  <si>
    <t>The pace of the song is moderate, and its rhythm falls somewhere between not too fast and not too slow. Additionally, this song has an out-of-the-ordinary [ti0me1 s2ig3na4tu5re6].</t>
  </si>
  <si>
    <t>The song, with its incredibly powerful rhythm, is performed quickly and does not embody the typical features of [G1E2N3R4E5] style music.</t>
  </si>
  <si>
    <t>The [T1M213]-second song is a powerful expression of [E1M2O3T4I5O6N7], with [I1N2S3T4R5U6M7E8N9T0S1] playing a significant role in conveying its message. Through the interplay of melody, harmony, and rhythm, the music evokes a range of emotions and captures the essence of the composer's intent. Whether through the piercing cry of a violin or the thunderous roar of a drum, each instrument contributes to the overall effect, adding depth and texture to the musical landscape. As the song unfolds, it takes the listener on a journey of the heart and soul, inviting them to experience the power and beauty of music in all its glory.</t>
  </si>
  <si>
    <t>['TM1_1', 'R3_0', 'I1_1', 'EM1_1', 'B1_1']</t>
  </si>
  <si>
    <t>This laid-back song has a duration of [T1M213] seconds and consists of [[N01U12M23_34B45A56R67S78]8 b9ar0s1]. The use of [I1N2S3T4R5U6M7E8N9T0S1] is vital to the music, which radiates [E1M2O3T4I5O6N7].</t>
  </si>
  <si>
    <t>['P4_1', 'K1_1', 'TM1_1', 'R3_2', 'I1_1', 'B1_1']</t>
  </si>
  <si>
    <t>The [R1A2N3G4E5]-[oc0ta1ve2] pitch range of this musical performance results in a focused and impactful sound, complemented by the use of the [[K01E12Y23]3 k4ey5] to create a rich and dynamic sonic palette. The song, which lasts [T1M213] seconds, features a balanced rhythm that is further enhanced by the use of [I1N2S3T4R5U6M7E8N9T0S1]. In total, the song comprises [[N01U12M23_34B45A56R67S78]8 b9ar0s1], which contribute to its overall structure and composition.</t>
  </si>
  <si>
    <t>['P4_1', 'R3_0', 'TS1_o', 'T1_0', 'EM1_1', 'B1_1']</t>
  </si>
  <si>
    <t>The song's pitch range is within [R1A2N3G4E5] [oc0ta1ve2s3], and its beat is very gentle and calming. Additionally, the [ti0me1 s2ig3na4tu5re6] of this song is not typical, characterized by [T1I2M3E4_5S6I7G8N9A0T1U2R3E4]. Despite its high-[te0mp1o2], the music projects [E1M2O3T4I5O6N7] and covers [[N01U12M23_34B45A56R67S78]8 b9ar0s1].</t>
  </si>
  <si>
    <t>The song has a playtime of [T1M213] seconds and the [I1N2S3T4R5U6M7E8N9T0S1] add to the musical composition. Together, they create a cohesive and engaging piece of music that captures the listener's attention and evokes a range of emotions. The length of the song allows for a full exploration of its musical themes, while the combination of instruments brings depth and complexity to the overall sound. Whether listened to in isolation or as part of a larger body of work, this song stands as a testament to the power of music to move and inspire us.</t>
  </si>
  <si>
    <t>The use of a specific pitch range of [R1A2N3G4E5] [oc0ta1ve2s3] creates a cohesive and unified sound throughout the musical piece, while the [[K01E12Y23]3 k4ey5] gives this music a special emotional quality. This [T1M213]-second song possesses a very calming and soothing beat, and its meter, [T1I2M3E4_5S6I7G8N9A0T1U2R3E4], contributes to its overall musical structure. It distinguishes itself by the absence of [I1N2S3T4R5U6M7E8N9T0S1], and it is not evocative of the classic [G1E2N3R4E5] sound.</t>
  </si>
  <si>
    <t>['P4_1', 'TM1_1', 'TS1_o', 'T1_1', 'B1_1']</t>
  </si>
  <si>
    <t>The musical piece I am describing showcases a pitch range within [R1A2N3G4E5] [oc0ta1ve2s3] and has a slow rhythm. It is [T1M213] seconds in length and is divided into [[N01U12M23_34B45A56R67S78]8 b9ar0s1]. Interestingly, the chosen [ti0me1 s2ig3na4tu5re6] for this song is not ordinary, adding to its unique character and sound.</t>
  </si>
  <si>
    <t>The use of a specific pitch range of [R1A2N3G4E5] [oc0ta1ve2s3] creates a cohesive and unified sound throughout the musical piece, while the [[K01E12Y23]3 k4ey5] contributes to a rich and dynamic sonic palette. With a runtime of [T1M213] seconds, the song maintains a steady and moderate rhythm, accompanied by a composition that excludes the use of [I1N2S3T4R5U6M7E8N9T0S1]. The [[T01I12M23E34_45S56I67G78N89A90T01U12R23E34]4 t5im6e 7si8gn9at0ur1e2] sets the framework for the music, which is played at a relaxed pace, emanating [E1M2O3T4I5O6N7].</t>
  </si>
  <si>
    <t>The music's pitch range of [R1A2N3G4E5] [oc0ta1ve2s3] provides an exceptional and unforgettable listening encounter. With this wide range of notes, the music creates a diverse and dynamic soundscape, allowing the listener to appreciate the nuances of the melody and harmonies. The music's pitch range also allows for the exploration of different emotional tones, creating a rich and varied musical experience. Overall, the music's pitch range plays a crucial role in making it a distinct and remarkable piece of art.</t>
  </si>
  <si>
    <t>['P4_1', 'K1_1', 'TM1_1', 'R3_2', 'I1_1', 'R1_1', 'S4_0', 'B1_1']</t>
  </si>
  <si>
    <t>The pitch range of [R1A2N3G4E5] [oc0ta1ve2s3] adds a distinctive character to the music, emphasizing its emotional depth, while the [[K01E12Y23]3 k4ey5] provides a powerful and memorable sound. With a runtime of [T1M213] seconds, the song maintains a moderate [te0mp1o2] that is further enhanced by the addition of [I1N2S3T4R5U6M7E8N9T0S1], enriching the overall musical composition. It's a danceable song that will make you want to move your feet, yet it defies the conventions of [G1E2N3R4E5] style, standing out with approximately [[N01U12M23_34B45A56R67S78]8 b9ar0s1] in its composition.</t>
  </si>
  <si>
    <t>The compact pitch range of [R1A2N3G4E5] [oc0ta1ve2s3] results in a focused and impactful musical performance with the use of the [[K01E12Y23]3 k4ey5] creating a distinct atmosphere. The tranquil and peaceful rhythm of this song, which has a length of [T1M213] seconds, is enhanced by the prominent role played by [I1N2S3T4R5U6M7E8N9T0S1]. The music features a [T1I2M3E4_5S6I7G8N9A0T1U2R3E4] meter and is played at a high [te0mp1o2], while also breaking away from the typical patterns of the [G1E2N3R4E5] genre.</t>
  </si>
  <si>
    <t>With a pitch range spanning [R1A2N3G4E5] [oc0ta1ve2s3], this music offers a diverse and dynamic listening experience, while its use of [[K01E12Y23]3 k4ey5] conveys a unique and resonant sound. The song, with a runtime of [T1M213] seconds, has a moderate [te0mp1o2] and includes [I1N2S3T4R5U6M7E8N9T0S1] for a complete musical arrangement. Its meter is [T1I2M3E4_5S6I7G8N9A0T1U2R3E4], and the song's pace is slow, allowing the music to evoke [E1M2O3T4I5O6N7]. Divided into [[N01U12M23_34B45A56R67S78]8 b9ar0s1], this song encapsulates a captivating musical journey.</t>
  </si>
  <si>
    <t>The meter of the music is indicated by the [ti0me1 s2ig3na4tu5re6].</t>
  </si>
  <si>
    <t>Instruments are vital to the creation and performance of music. Whether it's a guitar, piano, drums, or any other type of instrument, they are essential tools that allow musicians to express themselves and bring their compositions to life. From the raw sound of the strings or [ke0y1]s to the complex rhythms and melodies that can be produced, instruments play a critical role in shaping the overall sound and feel of a piece of music. Without instruments, music as we know it would not exist, and the rich tapestry of musical genres and styles that we enjoy today would be greatly diminished.</t>
  </si>
  <si>
    <t>['TS1_1', 'B1_1', 'R3_0', 'I1_1']</t>
  </si>
  <si>
    <t>The song, with a [ti0me1 s2ig3na4tu5re6 o7f 8[T91I02M13E24_35S46I57G68N79A80T91U02R13E24]3] and comprising [[N01U12M23_34B45A56R67S78]8 b9ar0s1], possesses a very meditative beat, where the use of [I1N2S3T4R5U6M7E8N9T0S1] plays a vital role in shaping the music.</t>
  </si>
  <si>
    <t>In this song, [[N01U12M23_34B45A56R67S78]8 b9ar0s1] can be heard.</t>
  </si>
  <si>
    <t>['K1_1', 'R3_0', 'TS1_1', 'I4_1', 'T1_1', 'B1_1']</t>
  </si>
  <si>
    <t>This song is composed in the [[K01E12Y23]3 k4ey5] with a beat that is very lulling. The meter of the music is [T1I2M3E4_5S6I7G8N9A0T1U2R3E4] and prominently features the use of [I1N2S3T4R5U6M7E8N9T0] in the melody track. It is performed at a leisurely pace and is divided into [[N01U12M23_34B45A56R67S78]8 b9ar0s1].</t>
  </si>
  <si>
    <t>['P4_1', 'K1_1', 'TM1_1', 'R3_1', 'I1_1', 'TS1_o', 'R1_0', 'T1_1', 'S4_1', 'B1_1']</t>
  </si>
  <si>
    <t>The compact pitch range of [R1A2N3G4E5] [oc0ta1ve2s3] results in a focused and impactful musical performance, complemented by the music's use of [[K01E12Y23]3 k4ey5], which creates a rich and dynamic sonic palette. Clocking in at [T1M213] seconds in length, the song's forceful beat drives its energy, while the music is brought to life through the use of [I1N2S3T4R5U6M7E8N9T0S1]. With an atypical [[T01I12M23E34_45S56I67G78N89A90T01U12R23E34]4 t5im6e 7si8gn9at0ur1e2], the rhythm of this song is too slow for dancing, matching its slow pace. Defined by its [G1E2N3R4E5] influences, the song encompasses a total of [[N01U12M23_34B45A56R67S78]8 b9ar0s1], showcasing its unique style.</t>
  </si>
  <si>
    <t>This song plays for [T1M213] seconds and moves at a balanced rate.</t>
  </si>
  <si>
    <t>When it comes to creating music, it's important to include instruments. Instruments are an essential part of many different genres of music and can add depth and complexity to a piece. Whether it's a simple acoustic guitar or a full orchestra, the right instruments can really bring a song to life. Additionally, different instruments can be used to create different moods or emotions within a piece, giving the musician a wide range of options for expressing themselves. Overall, including instruments in music is crucial for creating a full and engaging listening experience.</t>
  </si>
  <si>
    <t>The music's limited pitch range of [R1A2N3G4E5] [oc0ta1ve2s3] allows for a greater emphasis on the nuances of tone and phrasing, while the [[K01E12Y23]3 k4ey5] provides a powerful and memorable sound in this song that runs for [T1M213] seconds. With a tranquil and peaceful rhythm, the use of [I1N2S3T4R5U6M7E8N9T0S1] is vital to the music, which is based on a [[T01I12M23E34_45S56I67G78N89A90T01U12R23E34]4 t5im6e 7si8gn9at0ur1e2]. The song moves gently within the [G1E2N3R4E5] genre, encompassing [[N01U12M23_34B45A56R67S78]8 b9ar0s1] in its composition.</t>
  </si>
  <si>
    <t>The pitch range of [R1A2N3G4E5] [oc0ta1ve2s3] adds a distinctive character to the music, emphasizing its emotional depth, while the [[K01E12Y23]3 k4ey5] gives this music a special emotional quality. This [T1M213]-second song with a very soft and smooth rhythm deliberately excludes [I1N2S3T4R5U6M7E8N9T0S1]. It also features a [ti0me1 s2ig3na4tu5re6 o7f 8[T91I02M13E24_35S46I57G68N79A80T91U02R13E24]3], which is not commonly used. Played at a medium [te0mp1o2], the music is imbued with [E1M2O3T4I5O6N7].</t>
  </si>
  <si>
    <t>['K1_1', 'T1_0', 'TS1_1']</t>
  </si>
  <si>
    <t>The music's choice of [[K01E12Y23]3 k4ey5] creates a captivating and memorable experience for the listener as it moves swiftly in [T1I2M3E4_5S6I7G8N9A0T1U2R3E4]. The combination of these elements enhances the overall impact of the music, making it an enjoyable and engaging piece to listen to. Whether it's the use of a [ma0jo1r2] or [mi0no1r2] [ke0y1], the [te0mp1o2], or the [ti0me1 s2ig3na4tu5re6], each aspect contributes to the overall mood and feel of the music, leaving a lasting impression on the audience.</t>
  </si>
  <si>
    <t>The song in question progresses over a total of [[N01U12M23_34B45A56R67S78]8 b9ar0s1] and has a duration of [T1M213] seconds. One noticeable characteristic of this piece is its very soft and smooth [te0mp1o2], which adds to its overall calming and soothing effect.</t>
  </si>
  <si>
    <t>This music features a [T1I2M3E4_5S6I7G8N9A0T1U2R3E4] meter and uses the [[K01E12Y23]3 k4ey5] to convey a unique and resonant sound. Interestingly, you won't hear any [I1N2S3T4R5U6M7E8N9T0S1] in this song.</t>
  </si>
  <si>
    <t>This song has opted not to incorporate instruments.</t>
  </si>
  <si>
    <t>This [T1M213]-second song is [E1M2O3T4I5O6N7] in nature and doesn't feature any [I1N2S3T4R5U6M7E8N9T0S1].</t>
  </si>
  <si>
    <t>The use of the [[K01E12Y23]3 k4ey5] in this music creates a distinct atmosphere, while the comfortably moderate rhythm of the song adds to its overall appeal. Together, these elements combine to create a unique and memorable listening experience that can be enjoyed by music lovers of all kinds. The [ke0y1] choice helps set the mood and tone of the music, while the steady rhythm keeps the listener engaged and invested in the song's unfolding narrative. Overall, this music showcases the power of careful attention to detail in both musical composition and performance, making it a standout example of its genre.</t>
  </si>
  <si>
    <t>The song is performed slowly.</t>
  </si>
  <si>
    <t>The song progresses through [[N01U12M23_34B45A56R67S78]8 b9ar0s1], with a playtime of [T1M213] seconds.</t>
  </si>
  <si>
    <t>With a pitch range spanning [R1A2N3G4E5] [oc0ta1ve2s3], this music offers a diverse and dynamic listening experience. Composed in the [[K01E12Y23]3 k4ey5], the song lasts [T1M213] seconds and features a heavy beat. It showcases [I1N2S3T4R5U6M7E8N9T0S1] and has a [ti0me1 s2ig3na4tu5re6 o7f 8[T91I02M13E24_35S46I57G68N79A80T91U02R13E24]3], while being played at a moderate speed. Characterized by [E1M2O3T4I5O6N7], the music comprises [[N01U12M23_34B45A56R67S78]8 b9ar0s1], resulting in a captivating musical composition.</t>
  </si>
  <si>
    <t>This piece of music has a [T1I2M3E4_5S6I7G8N9A0T1U2R3E4] meter, which creates a specific rhythmic feel. The [[K01E12Y23]3 k4ey5] further enhances the emotional quality of the music, contributing to its overall impact. Interestingly, this particular song is unique in that it does not feature any [I1N2S3T4R5U6M7E8N9T0S1], making it stand out from other pieces in the same genre. Despite the absence of instrumentation, the music remains engaging and evocative, showcasing the power of melody and rhythm to capture the listener's imagination.</t>
  </si>
  <si>
    <t>This song, with a length of [T1M213] seconds, expresses [E1M2O3T4I5O6N7] through its music.</t>
  </si>
  <si>
    <t>The use of a specific pitch range of [R1A2N3G4E5] [oc0ta1ve2s3] creates a cohesive and unified sound throughout the musical piece composed in the [[K01E12Y23]3 k4ey5]. Running for [T1M213] seconds, the track maintains a moderate and consistent rhythm, incorporating [I1N2S3T4R5U6M7E8N9T0S1] to enhance the composition. With [T1I2M3E4_5S6I7G8N9A0T1U2R3E4] as the [ti0me1 s2ig3na4tu5re6], the song exhibits a balanced beat, categorizing it as [G1E2N3R4E5] music.</t>
  </si>
  <si>
    <t>['K1_1', 'TM1_1', 'R3_1', 'TS1_o', 'I1_0', 'T1_2']</t>
  </si>
  <si>
    <t>The distinct atmosphere of this music is created by its use of [[K01E12Y23]3 k4ey5]. Despite the song's short playtime of [T1M213] seconds, its fast-paced [te0mp1o2] adds to the overall energetic feel. Furthermore, the [ti0me1 s2ig3na4tu5re6] of the song is out of the ordinary, with [T1I2M3E4_5S6I7G8N9A0T1U2R3E4], contributing to the unique and unpredictable nature of the music. Interestingly, the deliberate exclusion of certain instruments in this song adds to its distinctive quality, while the moderate [te0mp1o2] helps to balance out the overall sound.</t>
  </si>
  <si>
    <t>The use of the [[K01E12Y23]3 k4ey5] in this [G1E2N3R4E5]-influenced song creates a rich and dynamic sonic palette. The track, which is [T1M213] seconds long, features instrumentation that does not include [I1N2S3T4R5U6M7E8N9T0S1]. As you listen, you can count [[N01U12M23_34B45A56R67S78]8 b9ar0s1] in the song's structure, contributing to its overall style and flow.</t>
  </si>
  <si>
    <t>The compact pitch range of [R1A2N3G4E5] [oc0ta1ve2s3] not only enables a musician to showcase a focused and impactful musical performance but also contributes to the overall mood of a piece. Take, for instance, this song with its calming and soothing beat, which is further enhanced by the limited range of pitches used. By keeping the range narrow, the song creates a sense of intimacy and warmth that draws the listener in and helps to promote a feeling of relaxation and tranquility.</t>
  </si>
  <si>
    <t>This music's pitch range is within [R1A2N3G4E5] [oc0ta1ve2s3], and its choice of [[K01E12Y23]3 k4ey5] results in a captivating and memorable experience. It is a [T1M213]-second-long song with a highly intense rhythm. The [I1N2S3T4R5U6M7E8N9T0S1] add to the musical composition, which is in [T1I2M3E4_5S6I7G8N9A0T1U2R3E4] and played at a moderate speed. Filled with [E1M2O3T4I5O6N7], the song progresses over [[N01U12M23_34B45A56R67S78]8 b9ar0s1].</t>
  </si>
  <si>
    <t>This song has a very smooth and relaxing beat and has a playtime of [T1M213] seconds.</t>
  </si>
  <si>
    <t>This music exemplifies the [G1E2N3R4E5] style with a very mellow rhythm and a captivating and memorable experience resulting from its choice of [[K01E12Y23]3 k4ey5]. Its pitch range is within [R1A2N3G4E5] [oc0ta1ve2s3] and it has a length of [T1M213] seconds. The song is devoid of [I1N2S3T4R5U6M7E8N9T0S1] and its [ti0me1 s2ig3na4tu5re6] is not usual, moving slowly but still delivering a shining example of the genre.</t>
  </si>
  <si>
    <t>The [te0mp1o2] in this song is very laid-back, and the [ke0y1] adds a unique flavor to the music. The combination of a relaxed [te0mp1o2] and the distinct tonality of the [ke0y1] creates a distinct and memorable sound. This musical style is characterized by its smooth and mellow feel, which is enhanced by the choice of [ke0y1]. The use of this particular [ke0y1] adds depth and complexity to the melody, providing a rich and nuanced listening experience for the audience. Overall, the combination of the laid-back [te0mp1o2] and the unique [ke0y1] creates a truly distinctive and enjoyable musical experience.</t>
  </si>
  <si>
    <t>The music's limited pitch range of [R1A2N3G4E5] [oc0ta1ve2s3] allows for a greater emphasis on the nuances of tone and phrasing, while the [[K01E12Y23]3 k4ey5] adds a unique flavor to this music. The beat in this song is very tranquilizing, and its [T1M213]-second duration provides ample time for the listener to absorb its nuances. The musical performance employs [I1N2S3T4R5U6M7E8N9T0S1], and its unusual [[T01I12M23E34_45S56I67G78N89A90T01U12R23E34]4 t5im6e 7si8gn9at0ur1e2] contributes to its distinctive sound. Despite its quick pace, this music expresses [E1M2O3T4I5O6N7], and the listener is drawn into the artist's interpretation of the piece through the skillful use of dynamic contrasts and nuanced phrasing.</t>
  </si>
  <si>
    <t>The music's use of the [[K01E12Y23]3 k4ey5] creates a rich and dynamic sonic palette, while consisting of [[N01U12M23_34B45A56R67S78]8 b9ar0s1].</t>
  </si>
  <si>
    <t>['P4_1', 'K1_1', 'TM1_1', 'R3_1', 'I1_0', 'TS1_o', 'S4_1', 'B1_1']</t>
  </si>
  <si>
    <t>The musical piece showcases a pitch range within [R1A2N3G4E5] [oc0ta1ve2s3] and utilizes the [[K01E12Y23]3 k4ey5], creating a rich and dynamic sonic palette. With a running time of [T1M213] seconds, the song features a forceful beat and intentionally omits the use of [I1N2S3T4R5U6M7E8N9T0S1] in its arrangement. Its unusual [[T01I12M23E34_45S56I67G78N89A90T01U12R23E34]4 t5im6e 7si8gn9at0ur1e2] adds to its distinctive character. Unmistakably [G1E2N3R4E5] in style, this song consists of [[N01U12M23_34B45A56R67S78]8 b9ar0s1].</t>
  </si>
  <si>
    <t>This song offers a diverse and dynamic listening experience with a pitch range spanning [R1A2N3G4E5] [oc0ta1ve2s3]. It has a balanced rhythm and a [ti0me1 s2ig3na4tu5re6 o7f 8[T91I02M13E24_35S46I57G68N79A80T91U02R13E24]3]. Together, these elements create a unique musical experience that engages the listener's senses and emotions. The pitch range adds depth and variation to the sound, while the balanced rhythm keeps the music grounded and easy to follow. The [ti0me1 s2ig3na4tu5re6] provides a framework for the rhythm and helps to create a sense of structure and coherence throughout the song. Overall, this music is a rich and engaging blend of melody, rhythm, and structure that will captivate any listener.</t>
  </si>
  <si>
    <t>['P4_1', 'TM1_1', 'TS1_1', 'T1_1', 'S4_1', 'B1_1']</t>
  </si>
  <si>
    <t>The cohesive and unified sound throughout the musical piece is achieved by using a specific pitch range of [R1A2N3G4E5] [oc0ta1ve2s3]. The music, heavily influenced by [G1E2N3R4E5] style, moves slowly and has a [ti0me1 s2ig3na4tu5re6 o7f 8[T91I02M13E24_35S46I57G68N79A80T91U02R13E24]3]. Comprised of [[N01U12M23_34B45A56R67S78]8 b9ar0s1], this track has a duration of [T1M213] seconds.</t>
  </si>
  <si>
    <t>['P4_1', 'K1_1', 'R3_0', 'TS1_o', 'I1_0', 'S4_0']</t>
  </si>
  <si>
    <t>The use of a specific pitch range of [R1A2N3G4E5] [oc0ta1ve2s3] creates a cohesive and unified sound throughout the musical piece, while the music's use of [[K01E12Y23]3 k4ey5] creates a rich and dynamic sonic palette. Additionally, this song features a very smooth and relaxing beat, and it employs an uncommon [[T01I12M23E34_45S56I67G78N89A90T01U12R23E34]4 t5im6e 7si8gn9at0ur1e2]. It is worth noting that this song's composition does not involve the use of [I1N2S3T4R5U6M7E8N9T0S1] and it does not conform to the usual standards of the [G1E2N3R4E5] genre.</t>
  </si>
  <si>
    <t>The [[K01E12Y23]3 k4ey5] gives this music a special emotional quality that is further enhanced by the song's structure, which follows [[N01U12M23_34B45A56R67S78]8 b9ar0s1]. With a length of [T1M213] seconds, this track is a captivating piece that offers a unique listening experience.</t>
  </si>
  <si>
    <t>['P4_1', 'K1_1', 'EM1_1', 'R3_1']</t>
  </si>
  <si>
    <t>The music being described here has several unique qualities that contribute to its emotional impact. Its pitch range spans [R1A2N3G4E5] [oc0ta1ve2s3], which adds a distinctive character to the music and emphasizes its emotional depth. Additionally, the use of the [[K01E12Y23]3 k4ey5] creates a distinct atmosphere that further enhances the music's emotional impact. This music is filled with [E1M2O3T4I5O6N7], which is expressed through a very fast and lively rhythm that gives the song a dynamic and energetic feel. Overall, the combination of these elements makes for a powerful and captivating musical experience.</t>
  </si>
  <si>
    <t>['P4_1', 'K1_1', 'TM1_1', 'R3_0', 'I1_0', 'TS1_o', 'T1_0', 'S4_1', 'B1_1']</t>
  </si>
  <si>
    <t>This music offers a diverse and dynamic listening experience with a pitch range spanning [R1A2N3G4E5] [oc0ta1ve2s3]. The choice of [[K01E12Y23]3 k4ey5] results in a captivating and memorable experience, while the song's smooth and relaxing beat creates a pleasant atmosphere. Despite the absence of [I1N2S3T4R5U6M7E8N9T0S1], the unconventional [[T01I12M23E34_45S56I67G78N89A90T01U12R23E34]4 t5im6e 7si8gn9at0ur1e2] and fast-paced [te0mp1o2] make for an exciting composition. The song's [G1E2N3R4E5] influences define its style, and the [[N01U12M23_34B45A56R67S78]8 b9ar0s1] in total ensure a complete musical experience.</t>
  </si>
  <si>
    <t>The song played at a swift pace with a compact pitch range of [R1A2N3G4E5] [oc0ta1ve2s3], resulting in a focused and impactful musical performance. Additionally, the [ti0me1 s2ig3na4tu5re6] of this song is not typical, as it is [T1I2M3E4_5S6I7G8N9A0T1U2R3E4].</t>
  </si>
  <si>
    <t>The music in question utilizes the [[K01E12Y23]3 k4ey5], which contributes to a rich and dynamic sonic palette. Additionally, the [te0mp1o2] of the song is rapid, further adding to its energetic feel. The music itself is inherently [E1M2O3T4I5O6N7], evoking a particular emotional response from the listener. Furthermore, the [[T01I12M23E34_45S56I67G78N89A90T01U12R23E34]4 t5im6e 7si8gn9at0ur1e2] is utilized throughout the composition, adding a unique rhythmic complexity to the overall sound.</t>
  </si>
  <si>
    <t>The use of a specific pitch range of [R1A2N3G4E5] [oc0ta1ve2s3] and [[K01E12Y23]3 k4ey5] creates a cohesive and unified sound throughout the [T1M213]-second musical piece. The rhythm of the song is relaxed and moderate, with a slow-paced beat that adheres to the [[T01I12M23E34_45S56I67G78N89A90T01U12R23E34]4 t5im6e 7si8gn9at0ur1e2]. This track has opted not to incorporate [I1N2S3T4R5U6M7E8N9T0S1] but is characterized by [E1M2O3T4I5O6N7]. With a length of around [[N01U12M23_34B45A56R67S78]8 b9ar0s1], the music has a unique flavor that adds to its overall appeal.</t>
  </si>
  <si>
    <t>['I4_1', 'P4_1', 'K1_1', 'TS1_1']</t>
  </si>
  <si>
    <t>The [I1N2S3T4R5U6M7E8N9T0] is the primary instrument used for the melody track in this music which is composed in the [[K01E12Y23]3 k4ey5] and played in [T1I2M3E4_5S6I7G8N9A0T1U2R3E4]. Despite its limited pitch range of [R1A2N3G4E5] [oc0ta1ve2s3], this music offers a greater emphasis on the nuances of tone and phrasing.</t>
  </si>
  <si>
    <t>['K1_1', 'R3_1', 'TS1_1', 'T1_0', 'S4_0', 'B1_1']</t>
  </si>
  <si>
    <t>The choice of [[K01E12Y23]3 k4ey5] in this music creates a captivating and memorable experience, enhanced by its highly intense rhythm. The song employs the [[T01I12M23E34_45S56I67G78N89A90T01U12R23E34]4 t5im6e 7si8gn9at0ur1e2], contributing to its fast-paced rhythm. Although not firmly rooted in the traditions of the [G1E2N3R4E5] genre, this music progresses through [[N01U12M23_34B45A56R67S78]8 b9ar0s1], showcasing its unique style and composition.</t>
  </si>
  <si>
    <t>The [ti0me1 s2ig3na4tu5re6] of the music is indicated by [T1I2M3E4_5S6I7G8N9A0T1U2R3E4]. The length of the song is [T1M213] seconds, and [I1N2S3T4R5U6M7E8N9T0S1] are utilized in the musical performance.</t>
  </si>
  <si>
    <t>This [T1M213]-second song featuring [I1N2S3T4R5U6M7E8N9T0S1] offers a unique and memorable listening experience with its pitch range of [R1A2N3G4E5] [oc0ta1ve2s3] and [[N01U12M23_34B45A56R67S78]8 b9ar0s1] of music. Whether you're a music enthusiast or a casual listener, this composition is sure to leave a lasting impression with its distinctive sound and composition. So sit back, relax, and let the music take you on a journey of emotions and feelings.</t>
  </si>
  <si>
    <t>['TM1_1', 'T1_0', 'EM1_1', 'R3_2']</t>
  </si>
  <si>
    <t>This song plays for TM1 seconds and moves quickly with a moderate and enjoyable [te0mp1o2]. The music projects a certain emotion, although it is not specified which one.</t>
  </si>
  <si>
    <t>The pitch range of [R1A2N3G4E5] [oc0ta1ve2s3] in this music, combined with its choice of [[K01E12Y23]3 k4ey5], results in a captivating and unique listening experience that is sure to be memorable. The range of pitches used in the music creates a distinctive sound, while the choice of [ke0y1] adds an additional layer of interest and captivation for the listener. Together, these elements create a musical experience that stands out and lingers in the mind long after the music has ended.</t>
  </si>
  <si>
    <t>This music offers a diverse and dynamic listening experience, with a pitch range spanning [R1A2N3G4E5] [oc0ta1ve2s3]. The use of [I1N2S3T4R5U6M7E8N9T0S1] is vital to the music and the [[K01E12Y23]3 k4ey5] adds a unique flavor to the overall sound. Although the music follows a [T1I2M3E4_5S6I7G8N9A0T1U2R3E4] meter and has a runtime of [T1M213] seconds, it is quite sluggish in [te0mp1o2]. Despite its slower pace, the song has a very calming and soothing beat. However, it should be noted that this music is not reflective of the usual musical conventions of [G1E2N3R4E5] style.</t>
  </si>
  <si>
    <t>The musical piece is characterized by a pitch range spanning [R1A2N3G4E5] [oc0ta1ve2s3], and is set in [T1I2M3E4_5S6I7G8N9A0T1U2R3E4]. With its distinctive pitch range and rhythmic structure, the music is designed to captivate listeners and convey a particular mood or atmosphere. Whether performed live or recorded, this piece represents a significant contribution to the world of music, showcasing the skill and creativity of its composer and performers alike.</t>
  </si>
  <si>
    <t>['TM1_1', 'R3_1', 'I1_1', 'T1_0', 'B1_1']</t>
  </si>
  <si>
    <t>This track runs for [T1M213] seconds and features a very pronounced rhythm, with the vital use of [I1N2S3T4R5U6M7E8N9T0S1] throughout. It is performed at a rapid pace and is divided into [[N01U12M23_34B45A56R67S78]8 b9ar0s1].</t>
  </si>
  <si>
    <t>['P4_1', 'K1_1', 'TM1_1', 'R3_1', 'TS1_1', 'T1_1']</t>
  </si>
  <si>
    <t>The song, with a playtime of [T1M213] seconds, has a slow [te0mp1o2] and a very rapid [te0mp1o2], giving it a special emotional quality in [[K01E12Y23]3 k4ey5]. Its pitch range is within [R1A2N3G4E5] [oc0ta1ve2s3], and the [ti0me1 s2ig3na4tu5re6] of the music is [T1I2M3E4_5S6I7G8N9A0T1U2R3E4].</t>
  </si>
  <si>
    <t>The music has a limited pitch range of [R1A2N3G4E5] [oc0ta1ve2s3], which allows for a greater emphasis on the nuances of tone and phrasing. Additionally, the [[K01E12Y23]3 k4ey5] adds a unique flavor to this music. Despite its brevity, the song runs for [T1M213] seconds and features a calming rhythm. Interestingly, the song's arrangement has omitted the use of [I1N2S3T4R5U6M7E8N9T0S1], and its [ti0me1 s2ig3na4tu5re6] ([T1I2M3E4_5S6I7G8N9A0T1U2R3E4]) is not commonly used. With a rapid [te0mp1o2] and a sound heavily influenced by the [G1E2N3R4E5] genre, the song comprises [[N01U12M23_34B45A56R67S78]8 b9ar0s1].</t>
  </si>
  <si>
    <t>['P4_1', 'B1_1', 'R3_0', 'I1_1']</t>
  </si>
  <si>
    <t>The music in question features a pitch range of [R1A2N3G4E5] [oc0ta1ve2s3], which adds a distinctive character to the composition, emphasizing its emotional depth. With a total of [[N01U12M23_34B45A56R67S78]8 b9ar0s1], the song flows smoothly, and the rhythm is very easy on the ears. To fully realize the musical potential of the piece, [I1N2S3T4R5U6M7E8N9T0S1] should be included in the arrangement.</t>
  </si>
  <si>
    <t>In music, the use of a specific pitch range spanning across [R1A2N3G4E5] [oc0ta1ve2s3] can help create a cohesive and unified sound throughout a musical piece. By limiting the range of pitches used, composers can establish a particular mood or atmosphere and create a sense of coherence within the music. This technique is commonly employed in various genres of music, including classical, jazz, and popular music. Additionally, using a specific pitch range can also help to highlight particular instruments or voices, adding an extra layer of depth and texture to the composition.</t>
  </si>
  <si>
    <t>['T1_0', 'TM1_1', 'S4_1', 'TS1_1']</t>
  </si>
  <si>
    <t>This song has a brisk [te0mp1o2] and a playtime of [T1M213] seconds. Its sound is heavily influenced by the [G1E2N3R4E5] genre, with a [ti0me1 s2ig3na4tu5re6 o7f 8[T91I02M13E24_35S46I57G68N79A80T91U02R13E24]3].</t>
  </si>
  <si>
    <t>The musical piece I am describing showcases a pitch range that spans [R1A2N3G4E5] [oc0ta1ve2s3], and it spans approximately [[N01U12M23_34B45A56R67S78]8 b9ar0s1]. The music is enriched by the use of [I1N2S3T4R5U6M7E8N9T0S1], which adds depth and texture to the composition. Overall, the piece is a beautiful example of how different elements of music can come together to create a cohesive and enjoyable listening experience.</t>
  </si>
  <si>
    <t>This music offers a unique and memorable listening experience with its pitch range of [R1A2N3G4E5] [oc0ta1ve2s3] and resonant sound conveyed through the use of [[K01E12Y23]3 k4ey5]. It has a runtime of [T1M213] seconds and a slow, relaxing [te0mp1o2]. The music should feature [I1N2S3T4R5U6M7E8N9T0S1] and has a [ti0me1 s2ig3na4tu5re6 o7f 8[T91I02M13E24_35S46I57G68N79A80T91U02R13E24]3]. Despite the slow [te0mp1o2], this song is a shining example of the fast-paced [G1E2N3R4E5] style.</t>
  </si>
  <si>
    <t>This music offers a diverse and dynamic listening experience with a pitch range spanning [R1A2N3G4E5] [oc0ta1ve2s3]. The [[K01E12Y23]3 k4ey5] adds a unique flavor to the song, which has a length of [T1M213] seconds and a not-so-usual [[T01I12M23E34_45S56I67G78N89A90T01U12R23E34]4 t5im6e 7si8gn9at0ur1e2]. [I1N2S3T4R5U6M7E8N9T0S1] are not part of the instrumentation in this moderate-speed song that progresses through [[N01U12M23_34B45A56R67S78]8 b9ar0s1]. Overall, this music presents a distinctive and engaging sound with its wide pitch range and unusual [ti0me1 s2ig3na4tu5re6].</t>
  </si>
  <si>
    <t>This [T1M213]-second music piece offers a unique and memorable listening experience with its pitch range of [R1A2N3G4E5] [oc0ta1ve2s3] and captivating choice of [[K01E12Y23]3 k4ey5]. The song has a comfortable beat and follows a [T1I2M3E4_5S6I7G8N9A0T1U2R3E4] meter, while the absence of [I1N2S3T4R5U6M7E8N9T0S1] in the instrumentation adds to its distinctive quality. The music is characterized by its high-speed [te0mp1o2] and evokes a [E1M2O3T4I5O6N7] feeling, making it a truly unforgettable musical experience.</t>
  </si>
  <si>
    <t>The captivating and memorable experience of the song is achieved through a combination of factors. First, the song is played at a fast rate, which contributes to its energetic and lively feel. Additionally, the music's limited pitch range of [R1A2N3G4E5] [oc0ta1ve2s3] allows for a greater emphasis on the nuances of tone and phrasing, resulting in a more refined and polished sound. Finally, the music's choice of [[K01E12Y23]3 k4ey5] further enhances the overall experience, adding a distinct character and flavor. The song's duration of [T1M213] seconds allows enough time to fully appreciate and enjoy all of these elements.</t>
  </si>
  <si>
    <t>The captivating and memorable experience provided by this music can be attributed to its choice of [[K01E12Y23]3 k4ey5]. The music comprises [[N01U12M23_34B45A56R67S78]8 b9ar0s1] and has a duration of [T1M213] seconds, allowing listeners to fully immerse themselves in its sound.</t>
  </si>
  <si>
    <t>['K1_1', 'TM1_1', 'TS1_1', 'I1_0', 'T1_1', 'S4_1']</t>
  </si>
  <si>
    <t>This [G1E2N3R4E5] song is characterized by its powerful and memorable sound, which is provided by the [[K01E12Y23]3 k4ey5]. It has a slow [te0mp1o2] and is devoid of [I1N2S3T4R5U6M7E8N9T0S1]. The running time of the song is [T1M213] seconds, and the meter of the music is [T1I2M3E4_5S6I7G8N9A0T1U2R3E4]. Overall, this piece of music stands out for its unique combination of elements, including its distinct sound, [te0mp1o2], and instrumentation.</t>
  </si>
  <si>
    <t>The pitch range of [R1A2N3G4E5] [oc0ta1ve2s3] adds a distinctive character to the music, emphasizing its emotional depth, while its use of [[K01E12Y23]3 k4ey5] conveys a unique and resonant sound. This song has a runtime of [T1M213] seconds and moves at a slow rate with a moderate and enjoyable [te0mp1o2]. Deliberately excluding [I1N2S3T4R5U6M7E8N9T0S1], the music is marked with [[T01I12M23E34_45S56I67G78N89A90T01U12R23E34]4 t5im6e 7si8gn9at0ur1e2], projecting [E1M2O3T4I5O6N7].</t>
  </si>
  <si>
    <t>['P4_1', 'TM1_1', 'R3_1', 'T1_2', 'EM1_1', 'B1_1']</t>
  </si>
  <si>
    <t>In this musical piece, a specific pitch range of [R1A2N3G4E5] [oc0ta1ve2s3] is used to create a cohesive and unified sound that lasts for [T1M213] seconds. The [te0mp1o2] of the song is fast-paced, while the music itself progresses moderately through [[N01U12M23_34B45A56R67S78]8 b9ar0s1]. The overall emotion projected by the music is [E1M2O3T4I5O6N7], which is further enhanced by the use of this pitch range and the song's carefully crafted structure. By combining these elements, the resulting track creates a powerful and engaging listening experience for the audience.</t>
  </si>
  <si>
    <t>['TS1_1', 'K1_1', 'T1_0', 'I1_0']</t>
  </si>
  <si>
    <t>The music in question follows a [T1I2M3E4_5S6I7G8N9A0T1U2R3E4] meter and is played in the [[K01E12Y23]3 k4ey5], which gives it a distinct emotional quality. It moves at a fast pace, but despite this, the song has opted not to incorporate [I1N2S3T4R5U6M7E8N9T0S1], perhaps indicating a deliberate choice to create a particular sound or mood.</t>
  </si>
  <si>
    <t>['I4_1', 'T1_2', 'I1_0']</t>
  </si>
  <si>
    <t>The melody track of this song primarily relies on the use of [I1N2S3T4R5U6M7E8N9T0], while the [te0mp1o2] is moderate. However, you won't hear any [I1N2S3T4R5U6M7E8N9T0S1] in this song, as the focus remains on the primary instrument driving the melody.</t>
  </si>
  <si>
    <t>The music in question has several distinct characteristics that make it stand out. Its pitch range spans [R1A2N3G4E5] [oc0ta1ve2s3], which contributes to its emotional depth. Additionally, it is composed in [K1E2Y3], adding a unique flavor to the overall sound. At [T1M213] seconds long, the song is relatively brief but intense, thanks in part to its fast [te0mp1o2]. The musical performance features a variety of [I1N2S3T4R5U6M7E8N9T0S1], adding texture and complexity to the sound. The song's [ti0me1 s2ig3na4tu5re6] is atypical, further setting it apart from other examples of [G1E2N3R4E5] music. Despite this, it adheres to a traditional structure, consisting of [[N01U12M23_34B45A56R67S78]8 b9ar0s1]. Taken together, these elements make the song a classic representation of the genre, demonstrating its enduring appeal to listeners.</t>
  </si>
  <si>
    <t>The [G1E2N3R4E5] music has a distinctive character that is emphasized by the pitch range of [R1A2N3G4E5] [oc0ta1ve2s3], adding emotional depth to the sound. This music is a perfect example of the genre, and it employs the [[T01I12M23E34_45S56I67G78N89A90T01U12R23E34]4 t5im6e 7si8gn9at0ur1e2], contributing to its unique style and rhythm. The use of [[T01I12M23E34_45S56I67G78N89A90T01U12R23E34]4 t5im6e 7si8gn9at0ur1e2], along with the pitch range, creates a sound that is both recognizable and captivating for fans of the genre.</t>
  </si>
  <si>
    <t>['TM1_1', 'B1_1', 'R3_2', 'I1_0']</t>
  </si>
  <si>
    <t>This song is [T1M213] seconds long with a total of [[N01U12M23_34B45A56R67S78]8 b9ar0s1]. The rhythm of the song is moderate and consistent. Notably, [I1N2S3T4R5U6M7E8N9T0S1] are absent from the track.</t>
  </si>
  <si>
    <t>The pitch range of [R1A2N3G4E5] [oc0ta1ve2s3] adds a distinctive character to the music, emphasizing its emotional depth, which is composed in the [[K01E12Y23]3 k4ey5] and plays for [T1M213] seconds. With a relaxing [te0mp1o2], this song intentionally avoids incorporating [I1N2S3T4R5U6M7E8N9T0S1], while opting for a less common [[T01I12M23E34_45S56I67G78N89A90T01U12R23E34]4 t5im6e 7si8gn9at0ur1e2]. Despite its quick beat, the music evokes a [E1M2O3T4I5O6N7] feeling.</t>
  </si>
  <si>
    <t>The music in question possesses a variety of noteworthy features that contribute to its distinctive character. Firstly, the pitch range spans [R1A2N3G4E5] [oc0ta1ve2s3], adding depth and emotional intensity to the composition. Additionally, the use of the [[K01E12Y23]3 k4ey5] provides a unique and distinctive flavor. The strong beat of the music is another standout element, driving the rhythm forward and enhancing the overall impact of the piece. The musical performance is achieved through the use of [I1N2S3T4R5U6M7E8N9T0S1], which help to create a rich and varied sound. Furthermore, the song's [ti0me1 s2ig3na4tu5re6] is non-standard, providing an added layer of complexity to the composition. The music also deviates from the typical characteristics of [G1E2N3R4E5], showcasing a unique and unconventional style. Finally, the song is [[N01U12M23_34B45A56R67S78]8 b9ar0s1] in length, with a running time of [T1M213] seconds.</t>
  </si>
  <si>
    <t>['TM1_1', 'R3_2', 'TS1_o', 'I1_0', 'T1_2']</t>
  </si>
  <si>
    <t>This song plays for [T1M213] seconds at a moderate rate with a [te0mp1o2] that is just right. However, its [ti0me1 s2ig3na4tu5re6] is not conventional, and [I1N2S3T4R5U6M7E8N9T0S1] are notably absent from the piece. Despite these unconventional aspects, the song still manages to captivate its listeners.</t>
  </si>
  <si>
    <t>['P4_1', 'K1_1', 'TM1_1', 'R3_0', 'TS1_1', 'T1_1']</t>
  </si>
  <si>
    <t>This track, which is [T1M213] seconds in length, features music with a limited pitch range of [R1A2N3G4E5] [oc0ta1ve2s3], allowing for a greater emphasis on the nuances of tone and phrasing. The use of [[K01E12Y23]3 k4ey5] adds a unique flavor to the music, while the soothing beat and slow-paced [te0mp1o2] create a relaxing atmosphere. The music is written in [[T01I12M23E34_45S56I67G78N89A90T01U12R23E34]4 t5im6e 7si8gn9at0ur1e2], adding to its distinctive style and character. Overall, this song offers a beautiful blend of harmonious elements that create a calming and enjoyable listening experience.</t>
  </si>
  <si>
    <t>The musical piece that I would like to suggest showcases a pitch range within [R1A2N3G4E5] [oc0ta1ve2s3] and is played at a moderate pace. To bring out the full potential of the composition, I highly recommend including [I1N2S3T4R5U6M7E8N9T0S1] in the music. Their harmonious blend and unique timbre can create an exquisite listening experience that is both dynamic and captivating. With these elements in mind, the resulting musical arrangement is sure to delight and enthrall audiences with its melody, rhythm, and tonality.</t>
  </si>
  <si>
    <t>The musical piece is a unique composition that showcases a pitch range spanning [R1A2N3G4E5] [oc0ta1ve2s3]. The choice of [[K01E12Y23]3 k4ey5] gives this music a special emotional quality that is truly captivating. This is a song that lasts [T1M213] seconds, characterized by a tranquil and peaceful rhythm that soothes the soul. The [ti0me1 s2ig3na4tu5re6] of this song is unconventional, adding an element of surprise to the composition with its [[T01I12M23E34_45S56I67G78N89A90T01U12R23E34]4 t5im6e 7si8gn9at0ur1e2]. Interestingly, the song has opted not to incorporate [I1N2S3T4R5U6M7E8N9T0S1], which only further adds to its unconventional nature. It does not follow the usual patterns of the [G1E2N3R4E5] sound, making it a truly exceptional piece of music that stands out from the crowd.</t>
  </si>
  <si>
    <t>['P4_1', 'B1_1', 'R3_2', 'I1_0']</t>
  </si>
  <si>
    <t>The musical piece I am describing showcases a pitch range that spans [R1A2N3G4E5] [oc0ta1ve2s3] and follows a structure consisting of [[N01U12M23_34B45A56R67S78]8 b9ar0s1]. The rhythm of the song is moderate and consistent throughout, but it is devoid of any identifiable instruments. Despite the absence of instrumentation, this song manages to captivate listeners with its range of pitches and well-structured composition.</t>
  </si>
  <si>
    <t>"You can count [[N01U12M23_34B45A56R67S78]8 b9ar0s1] in this song." 
This simple statement indicates that the song being referred to has a specific number of bars. While the context surrounding the statement may be unclear, it suggests that the speaker is either discussing the technical aspects of the song or is simply curious about its structure. Depending on the genre and style of the music, the number of bars in a song can vary greatly and can have an impact on the overall feel and rhythm of the piece. By stating that there are [[N01U12M23_34B45A56R67S78]8 b9ar0s1] in the song, the speaker is giving a specific piece of information that could be useful for anyone analyzing or discussing the song in question.</t>
  </si>
  <si>
    <t>The meter of the music is indicated by its [ti0me1 s2ig3na4tu5re6]. The music has a limited pitch range of [R1A2N3G4E5] [oc0ta1ve2s3], which allows for a greater emphasis on the nuances of tone and phrasing. To perform the music as intended, it should feature [I1N2S3T4R5U6M7E8N9T0S1].</t>
  </si>
  <si>
    <t>['P4_1', 'K1_1', 'R1_1', 'R3_2', 'I1_0', 'T1_0', 'EM1_1']</t>
  </si>
  <si>
    <t>The music has a distinct character that is emphasized by its pitch range of [R1A2N3G4E5] [oc0ta1ve2s3], which adds emotional depth to the composition. In addition, the use of the [[K01E12Y23]3 k4ey5] provides a unique flavor to the music. The song's danceable beat is fast-paced, and the comfortable moderate rhythm makes it easy to move to. Interestingly, this song opts not to incorporate [I1N2S3T4R5U6M7E8N9T0S1], resulting in a unique sound that stands out. The music is imbued with [E1M2O3T4I5O6N7], adding to its appeal and making it a must-listen for fans of this genre.</t>
  </si>
  <si>
    <t>This music's limited pitch range of [R1A2N3G4E5] [oc0ta1ve2s3] allows for a greater emphasis on the nuances of tone and phrasing, resulting in a captivating and memorable experience in the [ke0y1] of [K1E2Y3]. The rhythm in this song is truly electrifying, despite the absence of [I1N2S3T4R5U6M7E8N9T0S1]. Its atypical [ti0me1 s2ig3na4tu5re6 o7f 8[T91I02M13E24_35S46I57G68N79A80T91U02R13E24]3] contributes to its quick movement, while the music's [E1M2O3T4I5O6N7] nature adds to its overall impact. Furthermore, the song's running time of [T1M213] seconds allows for a concentrated dose of this exhilarating and unique musical expression.</t>
  </si>
  <si>
    <t>In this musical piece, the use of a specific pitch range of [R1A2N3G4E5] [oc0ta1ve2s3] creates a cohesive and unified sound that runs throughout the entire composition. Adding to this unique sound is the [[K01E12Y23]3 k4ey5], which provides a distinct flavor to the music. The piece has a duration of [T1M213] seconds, and it follows a [T1I2M3E4_5S6I7G8N9A0T1U2R3E4] meter. Overall, these musical elements work together to produce a complete and captivating piece of music.</t>
  </si>
  <si>
    <t>With a pitch range spanning [R1A2N3G4E5] [oc0ta1ve2s3], this music offers a diverse and dynamic listening experience. The song has a moderate [te0mp1o2] and features [[N01U12M23_34B45A56R67S78]8 b9ar0s1] in its composition. Additionally, the song has a duration of [T1M213] seconds, providing listeners with an immersive musical journey that showcases the full range of the artist's talents. Whether you're a fan of soaring melodies or intricate harmonies, this song has something to offer every music lover, making it a must-listen for anyone looking to expand their musical horizons.</t>
  </si>
  <si>
    <t>The compact pitch range of [R1A2N3G4E5] [oc0ta1ve2s3] results in a focused and impactful musical performance, while the [[K01E12Y23]3 k4ey5] provides a powerful and memorable sound. Lasting [T1M213] seconds, this song carries a moderate beat and is enriched by [I1N2S3T4R5U6M7E8N9T0S1]. Its [ti0me1 s2ig3na4tu5re6] is not regular, but the music moves at a fast rate. Belonging to the [G1E2N3R4E5] genre, this song captures attention with its unique combination of elements.</t>
  </si>
  <si>
    <t>The use of a specific pitch range of [R1A2N3G4E5] [oc0ta1ve2s3] creates a cohesive and unified sound throughout the musical piece, which has a runtime of [T1M213] seconds. Additionally, this song's composition does not involve the use of [I1N2S3T4R5U6M7E8N9T0S1].</t>
  </si>
  <si>
    <t>['P4_1', 'K1_1', 'TM1_1', 'R3_0', 'I1_0', 'TS1_1', 'T1_2', 'S4_1', 'B1_1']</t>
  </si>
  <si>
    <t>The song, rooted in the conventions of [G1E2N3R4E5] music, features a [T1I2M3E4_5S6I7G8N9A0T1U2R3E4] meter and is played at a moderate rate. Its pitch range is within [R1A2N3G4E5] [oc0ta1ve2s3], and the [[K01E12Y23]3 k4ey5] gives this music a special emotional quality. With a playtime of [T1M213] seconds, the song captivates with its soothing beat. Interestingly, this composition is devoid of [I1N2S3T4R5U6M7E8N9T0S1], and you can count [[N01U12M23_34B45A56R67S78]8 b9ar0s1] in it.</t>
  </si>
  <si>
    <t>The song's pitch range is within [R1A2N3G4E5] [oc0ta1ve2s3] and its [[K01E12Y23]3 k4ey5] contributes to a special emotional quality. It plays for [T1M213] seconds with a slow [te0mp1o2] and utilizes an uncommon [[T01I12M23E34_45S56I67G78N89A90T01U12R23E34]4 t5im6e 7si8gn9at0ur1e2]. Despite the absence of [I1N2S3T4R5U6M7E8N9T0S1], the rhythm in this [G1E2N3R4E5] song is notably harmonious, making it a quintessential example of the genre's sound.</t>
  </si>
  <si>
    <t>['T1_2', 'TM1_1', 'R3_0', 'S4_1']</t>
  </si>
  <si>
    <t>This song is a classic example of the [G1E2N3R4E5] style, played at a moderate rate and lasting [T1M213] seconds. The beat in this song is very tranquilizing, providing a calming effect to the listener. Overall, this song embodies the [ke0y1] characteristics of its genre, showcasing a pleasing melody and rhythm that make it a standout piece in its style.</t>
  </si>
  <si>
    <t>['EM1_1', 'P4_1', 'B1_1', 'I1_0']</t>
  </si>
  <si>
    <t>This music evokes a strong [E1M2O3T4I5O6N7] feeling and offers a unique and memorable listening experience with its pitch range of [R1A2N3G4E5] [oc0ta1ve2s3]. The song spans around [[N01U12M23_34B45A56R67S78]8 b9ar0s1] and is notably absent of [I1N2S3T4R5U6M7E8N9T0S1].</t>
  </si>
  <si>
    <t>['TS1_o', 'S4_1', 'I1_0']</t>
  </si>
  <si>
    <t>The song's sound is steeped in the conventions of [G1E2N3R4E5] style, but its [ti0me1 s2ig3na4tu5re6] is atypical. Despite its adherence to the genre's traditional sound, you won't hear any [I1N2S3T4R5U6M7E8N9T0S1] in this song.</t>
  </si>
  <si>
    <t>['K1_1', 'TM1_1', 'TS1_o', 'I1_0', 'T1_0']</t>
  </si>
  <si>
    <t>This song's use of the [[K01E12Y23]3 k4ey5] creates a distinct atmosphere. Additionally, it has an atypical [ti0me1 s2ig3na4tu5re6 o7f 8[T91I02M13E24_35S46I57G68N79A80T91U02R13E24]3] and runs for [T1M213] seconds. The composition of the song is unique in that it does not involve the use of [I1N2S3T4R5U6M7E8N9T0S1], and it is performed quickly. All of these elements come together to create a one-of-a-kind musical experience.</t>
  </si>
  <si>
    <t>['R3_1', 'TS1_o', 'I1_1', 'T1_2', 'S4_1', 'B1_1']</t>
  </si>
  <si>
    <t>The unconventional [ti0me1 s2ig3na4tu5re6] featured in this song creates a very pronounced rhythm that moves at a balanced rate. To fully capture the essence of this shining example of the [G1E2N3R4E5] style, [I1N2S3T4R5U6M7E8N9T0S1] should be included in the music. With [[N01U12M23_34B45A56R67S78]8 b9ar0s1] throughout the song, the listener is taken on a journey that perfectly balances the unique [ti0me1 s2ig3na4tu5re6] with the overall sound of the music.</t>
  </si>
  <si>
    <t>['P4_1', 'K1_1', 'TM1_1', 'R3_1', 'TS1_1', 'I1_0', 'T1_2']</t>
  </si>
  <si>
    <t>The musical piece showcases a unique and resonant sound by utilizing the [[K01E12Y23]3 k4ey5] and demonstrating a pitch range within [R1A2N3G4E5] [oc0ta1ve2s3]. It has a moderate [te0mp1o2] and is based on a [[T01I12M23E34_45S56I67G78N89A90T01U12R23E34]4 t5im6e 7si8gn9at0ur1e2]. Despite not including [I1N2S3T4R5U6M7E8N9T0S1] in its instrumentation, the song still conveys an intense energy throughout its [T1M213] second runtime. Overall, this music presents a compelling mix of elements that make for a dynamic and memorable listening experience.</t>
  </si>
  <si>
    <t>['I4_1', 'P4_1', 'B1_1', 'I1_0']</t>
  </si>
  <si>
    <t>The primary sound heard in the melody track is [I1N2S3T4R5U6M7E8N9T0]. The music's limited pitch range of [R1A2N3G4E5] [oc0ta1ve2s3] allows for a greater emphasis on the nuances of tone and phrasing. This song's composition does not involve the use of [I1N2S3T4R5U6M7E8N9T0S1]. The music has a total of [[N01U12M23_34B45A56R67S78]8 b9ar0s1].</t>
  </si>
  <si>
    <t>['TM1_1', 'R3_2', 'T1_2', 'EM1_1', 'B1_1']</t>
  </si>
  <si>
    <t>The length of the track is [T1M213] seconds, and it is played at a moderate pace with a [te0mp1o2] that is both enjoyable and moderate. The music evokes a [E1M2O3T4I5O6N7] feeling as the song progresses through [[N01U12M23_34B45A56R67S78]8 b9ar0s1].</t>
  </si>
  <si>
    <t>The compact pitch range of [R1A2N3G4E5] [oc0ta1ve2s3] results in a focused and impactful musical performance, while the [[K01E12Y23]3 k4ey5] adds a unique flavor to this music. The duration of the song is [T1M213] seconds, and its beat is very forceful, contributing to its fast-paced nature. This composition does not involve the use of [I1N2S3T4R5U6M7E8N9T0S1], and the music is in [T1I2M3E4_5S6I7G8N9A0T1U2R3E4]. Overall, the song's beat, combined with its [E1M2O3T4I5O6N7] nature, creates an energetic and compelling musical experience.</t>
  </si>
  <si>
    <t>It's just the right [te0mp1o2] to get people dancing without overwhelming them with a frantic pace or boring them with a sluggish one. The balance of the beat makes it easy to move to and sets a fun and upbeat mood, perfect for a night out with friends or a solo dance party at home. Overall, the [te0mp1o2] of this song is ideal for creating a lively and enjoyable atmosphere.</t>
  </si>
  <si>
    <t>['P4_1', 'K1_1', 'TM1_1', 'R3_0', 'I1_0', 'TS1_1', 'T1_2', 'S4_0', 'B1_1']</t>
  </si>
  <si>
    <t>This captivating song has a limited pitch range of [R1A2N3G4E5] [oc0ta1ve2s3], which allows for a greater emphasis on the nuances of tone and phrasing. The music's choice of [[K01E12Y23]3 k4ey5] creates a memorable and captivating experience, complemented by a calming and soothing beat. This piece does not incorporate [I1N2S3T4R5U6M7E8N9T0S1] but is played with a [ti0me1 s2ig3na4tu5re6 o7f 8[T91I02M13E24_35S46I57G68N79A80T91U02R13E24]3] and a moderate [te0mp1o2]. The music deviates from the usual conventions of the [G1E2N3R4E5] style, covering [[N01U12M23_34B45A56R67S78]8 b9ar0s1] in its [T1M213] seconds of playtime.</t>
  </si>
  <si>
    <t>The pitch range of [R1A2N3G4E5] [oc0ta1ve2s3] adds a distinctive character to the music, emphasizing its emotional depth, while the [I1N2S3T4R5U6M7E8N9T0S1] further enhance the musical composition. The combination of these elements creates a unique sonic landscape that captures the essence of the music and evokes powerful emotions in the listener. Whether it is the soaring melodies of a violin or the thundering bass of a synthesizer, the interplay between pitch range and instrumentation plays a vital role in shaping the mood and atmosphere of a musical piece. By carefully selecting the right range and instruments, composers can create truly unforgettable music that resonates with their audience long after the final note has been played.</t>
  </si>
  <si>
    <t>['P4_1', 'TM1_1', 'I1_1', 'T1_1', 'S4_0', 'B1_1']</t>
  </si>
  <si>
    <t>This song, not a typical representation of the classic [G1E2N3R4E5] sound, is played at a leisurely pace and is divided into [[N01U12M23_34B45A56R67S78]8 b9ar0s1]. Its pitch range is within [R1A2N3G4E5] [oc0ta1ve2s3], and the song's running time is [T1M213] seconds. The [I1N2S3T4R5U6M7E8N9T0S1] add to the musical composition.</t>
  </si>
  <si>
    <t>['S2_0', 'K1_1']</t>
  </si>
  <si>
    <t>The song's style does not reflect [A1R2T3I4S5T6]'s typical musical trademarks, but it does create a distinct atmosphere through its use of the [[K01E12Y23]3 k4ey5].</t>
  </si>
  <si>
    <t>The melody flows effortlessly, creating a serene atmosphere that washes over the listener. The gentle instrumentation and soft vocals work together to enhance the calming effect of the music. Overall, the song provides a peaceful escape from the stresses of everyday life and encourages a sense of tranquility.</t>
  </si>
  <si>
    <t>The music in this song is unmistakably [G1E2N3R4E5] in style and its pitch range is within [R1A2N3G4E5] [oc0ta1ve2s3]. The [[K01E12Y23]3 k4ey5] provides a powerful and memorable sound, while the runtime of the song is [T1M213] seconds. The rhythm is dynamic and the instrumentation does not include [I1N2S3T4R5U6M7E8N9T0S1]. Additionally, this song's [ti0me1 s2ig3na4tu5re6] is atypical, marked by [T1I2M3E4_5S6I7G8N9A0T1U2R3E4], and it is played at a moderate-speed.</t>
  </si>
  <si>
    <t>The music in this song is characterized by its distinctive pitch range of [R1A2N3G4E5] [oc0ta1ve2s3], which adds to its emotional depth. The powerful and memorable sound of the [[K01E12Y23]3 k4ey5] further enhances its impact. With a runtime of [T1M213] seconds, the song maintains a moderate and consistent rhythm, while notable absences of [I1N2S3T4R5U6M7E8N9T0S1] create a unique atmosphere. The irregular [ti0me1 s2ig3na4tu5re6] [T1I2M3E4_5S6I7G8N9A0T1U2R3E4] adds to the song's gentle, moving quality, and contributes to its overall feeling of [E1M2O3T4I5O6N7].</t>
  </si>
  <si>
    <t>This music offers a unique and memorable listening experience with its pitch range of [R1A2N3G4E5] [oc0ta1ve2s3]. Its [[K01E12Y23]3 k4ey5] adds a special emotional quality to the composition. With a runtime of [T1M213] seconds, the song maintains a balanced rhythm throughout. The strategic use of [I1N2S3T4R5U6M7E8N9T0S1] is vital to the overall sound and feel of the music. It follows a [[T01I12M23E34_45S56I67G78N89A90T01U12R23E34]4 t5im6e 7si8gn9at0ur1e2], enhancing its musical structure. Moreover, the music's high-[te0mp1o2] nature creates an energetic atmosphere. Although it does not exhibit the defining characteristics of [G1E2N3R4E5] style, this composition stands out in its own distinctive way.</t>
  </si>
  <si>
    <t>This music is composed in the [[K01E12Y23]3 k4ey5] and has a pitch range within [R1A2N3G4E5] [oc0ta1ve2s3]. It plays for [T1M213] seconds and has a lively rhythm, but [I1N2S3T4R5U6M7E8N9T0S1] are not included in its instrumentation. The [ti0me1 s2ig3na4tu5re6] of the song is atypical, marked by [T1I2M3E4_5S6I7G8N9A0T1U2R3E4], and it is performed at a rapid pace. Furthermore, the song deviates from the typical sound of [G1E2N3R4E5].</t>
  </si>
  <si>
    <t>['P4_1', 'R3_2', 'S4_1']</t>
  </si>
  <si>
    <t>The compact pitch range of [R1A2N3G4E5] [oc0ta1ve2s3] provides a focused and impactful musical performance, complemented by a [te0mp1o2] that is neither too fast nor too slow. This song's style is characterized by its [G1E2N3R4E5] influences, which contribute to its overall sound and mood. Together, these elements create a cohesive musical experience that showcases the strengths of the performer and the song itself.</t>
  </si>
  <si>
    <t>To create a lively musical composition, it is important to incorporate instruments into the song, particularly when it moves at a rapid pace. The addition of instruments not only adds depth and complexity to the music but also helps to maintain the energy and momentum of the song. Therefore, when creating music that moves quickly, it is essential to consider the inclusion of instruments to enhance the overall sound and impact of the composition.</t>
  </si>
  <si>
    <t>The music's pitch range of [R1A2N3G4E5] [oc0ta1ve2s3] and choice of [[K01E12Y23]3 k4ey5] come together to create a unique and captivating listening experience. Coupled with a moderate beat, this song offers a memorable musical journey that engages the listener from start to finish. Whether you're a music aficionado or simply enjoy good music, this song's combination of pitch, [ke0y1], and rhythm is sure to leave a lasting impression.</t>
  </si>
  <si>
    <t>The music in this song is defined by a distinct emotional quality, emphasized by its pitch range of [R1A2N3G4E5] [oc0ta1ve2s3]. The choice of [[K01E12Y23]3 k4ey5] adds to the captivating and memorable experience of the piece. With a running time of [T1M213] seconds and a moderate [te0mp1o2], the song moves gently and creates a sense of tranquility. Despite being devoid of [I1N2S3T4R5U6M7E8N9T0S1], the music in this piece is still able to convey its emotional depth and beauty. Set in [T1I2M3E4_5S6I7G8N9A0T1U2R3E4], the music's gentle movement and emotional resonance make it a powerful work of art.</t>
  </si>
  <si>
    <t>['P4_1', 'R3_2', 'TS1_1', 'I1_1', 'T1_2', 'B1_1']</t>
  </si>
  <si>
    <t>The cohesive and unified sound of a musical piece is achieved through the use of a specific pitch range of [R1A2N3G4E5] [oc0ta1ve2s3]. The rhythm of the song remains moderate and consistent, with the music following a [[T01I12M23E34_45S56I67G78N89A90T01U12R23E34]4 t5im6e 7si8gn9at0ur1e2]. This sound is created through the use of [I1N2S3T4R5U6M7E8N9T0S1], which give the music its unique tone. The song's beat is carefully balanced, resulting in a harmonious blend of sound. The song itself comprises [[N01U12M23_34B45A56R67S78]8 b9ar0s1], providing a structured framework for the musical arrangement.</t>
  </si>
  <si>
    <t>['T1_1', 'S4_1', 'R3_2', 'TS1_o']</t>
  </si>
  <si>
    <t>The music is a quintessential example of the [G1E2N3R4E5] genre with a slow rhythm and a moderate [te0mp1o2]. However, the [ti0me1 s2ig3na4tu5re6] of this song is unconventional, adding a unique twist to the overall sound.</t>
  </si>
  <si>
    <t>The [ke0y1] used in this music adds a unique flavor that, combined with the powerful rhythm, radiates a strong sense of [E1M2O3T4I5O6N7]. Despite the unconventional [T1I2M3E4_5S6I7G8N9A0T1U2R3E4], this song stands out as a remarkable piece that showcases the artist's creativity and musical skills.</t>
  </si>
  <si>
    <t>This song plays for [T1M213] seconds and utilizes an uncommon [ti0me1 s2ig3na4tu5re6]. The [ti0me1 s2ig3na4tu5re6] adds an interesting element to the song, creating a unique and distinctive sound that sets it apart from other pieces of music. Despite its uncommon nature, the [ti0me1 s2ig3na4tu5re6] is executed flawlessly, contributing to the overall beauty and complexity of the song. Whether you're a music enthusiast or simply enjoy listening to good music, this song is sure to capture your attention and leave a lasting impression.</t>
  </si>
  <si>
    <t>['K1_1', 'R3_0', 'T1_2', 'EM1_1', 'B1_1']</t>
  </si>
  <si>
    <t>This music's use of [[K01E12Y23]3 k4ey5] creates a rich and dynamic sonic palette with a gentle and easy rhythm, balanced beat, and an emotional radiance. The song comprises approximately [[N01U12M23_34B45A56R67S78]8 b9ar0s1].</t>
  </si>
  <si>
    <t>['S2_0', 'B1_1', 'TM1_1']</t>
  </si>
  <si>
    <t>This song is not evocative of [A1R2T3I4S5T6]'s classic sound, despite having [[N01U12M23_34B45A56R67S78]8 b9ar0s1] in total and a running time of [T1M213] seconds.</t>
  </si>
  <si>
    <t>This song offers a unique and memorable listening experience with its pitch range of [R1A2N3G4E5] [oc0ta1ve2s3]. The rhythm is also just right, not too fast nor too slow. Interestingly, the composition does not involve the use of [I1N2S3T4R5U6M7E8N9T0S1]. Together, these elements create a distinctive and memorable musical piece that stands out for its pitch and rhythm, as well as its unconventional instrumentation.</t>
  </si>
  <si>
    <t>['P4_1', 'K1_1', 'R3_1', 'I1_1', 'T1_2']</t>
  </si>
  <si>
    <t>The musical piece utilizes a specific pitch range of [R1A2N3G4E5] [oc0ta1ve2s3], creating a cohesive and unified sound. This is complemented by the choice of [[K01E12Y23]3 k4ey5], which gives the music a special emotional quality. Multiple instruments are utilized in the musical performance, contributing to the dynamic nature of the piece. While the [te0mp1o2] of this song is fast-paced, it also features sections with a moderate [te0mp1o2], showcasing the versatility of the composition.</t>
  </si>
  <si>
    <t>['P4_1', 'K1_1', 'TM1_1', 'R3_1', 'I1_0', 'T1_2', 'S4_1']</t>
  </si>
  <si>
    <t>The musical piece showcases a pitch range within [R1A2N3G4E5] [oc0ta1ve2s3] and utilizes the [[K01E12Y23]3 k4ey5], creating a rich and dynamic sonic palette. With a length of [T1M213] seconds, the song exudes an energetic beat while intentionally excluding any [I1N2S3T4R5U6M7E8N9T0S1]. Its moderate [te0mp1o2] and representative sound make it an exemplar of the typical [G1E2N3R4E5] genre.</t>
  </si>
  <si>
    <t>There are [[N01U12M23_34B45A56R67S78]8 b9ar0s1] in total for this song. Each bar contains a specific number of beats and is separated by vertical lines on the sheet music. Bars are often grouped together in sections, which can be identified by double vertical lines. The number of bars in a song can vary depending on its length and structure. Some songs may have a simple verse-chorus structure, while others may have multiple sections or instrumental breaks. Regardless of the structure, counting bars is an important skill for musicians to develop in order to stay in sync with the rest of the band or ensemble.</t>
  </si>
  <si>
    <t>['R3_1', 'TS1_1', 'I1_1', 'EM1_1', 'B1_1']</t>
  </si>
  <si>
    <t>The [te0mp1o2] in this song is very fast-paced, and the music is based on a [[T01I12M23E34_45S56I67G78N89A90T01U12R23E34]4 t5im6e 7si8gn9at0ur1e2]. [I1N2S3T4R5U6M7E8N9T0S1] should be included in the music, creating a vibrant and dynamic sound. The music is defined by [E1M2O3T4I5O6N7], evoking a powerful and intense atmosphere. With a structure consisting of [[N01U12M23_34B45A56R67S78]8 b9ar0s1], the song carries its energetic momentum throughout.</t>
  </si>
  <si>
    <t>The pitch range of [R1A2N3G4E5] [oc0ta1ve2s3] adds a distinctive character to the music, emphasizing its emotional depth. This music's use of [[K01E12Y23]3 k4ey5] creates a rich and dynamic sonic palette. Additionally, the track is [T1M213] seconds in length and showcases a very dynamic rhythm. It does not feature [I1N2S3T4R5U6M7E8N9T0S1], but instead utilizes an unusual [ti0me1 s2ig3na4tu5re6 o7f 8[T91I02M13E24_35S46I57G68N79A80T91U02R13E24]3]. With a relaxed [te0mp1o2], the music is imbued with [E1M2O3T4I5O6N7] and progresses over [[N01U12M23_34B45A56R67S78]8 b9ar0s1].</t>
  </si>
  <si>
    <t>['P4_1', 'K1_1', 'S4_0', 'TS1_o']</t>
  </si>
  <si>
    <t>The use of a specific pitch range of [R1A2N3G4E5] [oc0ta1ve2s3] and [[K01E12Y23]3 k4ey5] creates a cohesive and unified sound throughout the musical piece, conveying a unique and resonant quality. However, despite these distinctive features, this music does not embody the essence of [G1E2N3R4E5] genre. Additionally, the song's [ti0me1 s2ig3na4tu5re6] is atypical, further setting it apart from traditional [G1E2N3R4E5] music.</t>
  </si>
  <si>
    <t>['T1_0', 'K1_1', 'I1_0']</t>
  </si>
  <si>
    <t>The song with its quick beat, combined with the captivating and memorable experience resulting from its choice of [[K01E12Y23]3 k4ey5], creates a unique musical piece. Interestingly, you won't find any [I1N2S3T4R5U6M7E8N9T0S1] in this song, yet its fast-paced rhythm and distinctive sound make it stand out from other tracks.</t>
  </si>
  <si>
    <t>['TS1_1', 'S4_0', 'I1_1']</t>
  </si>
  <si>
    <t>The music is based on a [[T01I12M23E34_45S56I67G78N89A90T01U12R23E34]4 t5im6e 7si8gn9at0ur1e2] and does not have the classic features of the [G1E2N3R4E5] sound, but the [I1N2S3T4R5U6M7E8N9T0S1] add to the musical composition.</t>
  </si>
  <si>
    <t>With a pitch range spanning [R1A2N3G4E5] [oc0ta1ve2s3], this music offers a diverse and dynamic listening experience. The [[K01E12Y23]3 k4ey5] gives this song a special emotional quality, while its runtime of [T1M213] seconds captivates listeners. Characterized by a mellow rhythm and the absence of [I1N2S3T4R5U6M7E8N9T0S1], this unmistakably [G1E2N3R4E5]-style song is played at a rapid pace, complemented by its [[T01I12M23E34_45S56I67G78N89A90T01U12R23E34]4 t5im6e 7si8gn9at0ur1e2].</t>
  </si>
  <si>
    <t>The song, which spans approximately [[N01U12M23_34B45A56R67S78]8 b9ar0s1], features a truly electrifying rhythm, and [I1N2S3T4R5U6M7E8N9T0S1] play an important role in the music.</t>
  </si>
  <si>
    <t>['P4_1', 'TS1_o', 'I1_1', 'T1_1', 'EM1_1']</t>
  </si>
  <si>
    <t>The music for this song features [I1N2S3T4R5U6M7E8N9T0S1] and has a gentle beat, while its [R1A2N3G4E5]-[oc0ta1ve2] pitch range adds a distinctive character that emphasizes its emotional depth. Additionally, the song employs an uncommon [T1I2M3E4_5S6I7G8N9A0T1U2R3E4]. Overall, the music is characterized by its [E1M2O3T4I5O6N7A8L9] nature.</t>
  </si>
  <si>
    <t>The use of a specific pitch range of [R1A2N3G4E5] [oc0ta1ve2s3] creates a cohesive and unified sound throughout the musical piece composed in the [[K01E12Y23]3 k4ey5], with a running time of [T1M213] seconds. The rhythm in this song is very easy on the ears, and the music is brought to life through the use of [I1N2S3T4R5U6M7E8N9T0S1]. Although the [ti0me1 s2ig3na4tu5re6] of this song is not conventional [T1I2M3E4_5S6I7G8N9A0T1U2R3E4], it is played at a high [te0mp1o2], making it a prime representation of the [G1E2N3R4E5] style.</t>
  </si>
  <si>
    <t>The compact pitch range of [R1A2N3G4E5] [oc0ta1ve2s3] can lead to a focused and impactful musical performance, allowing the music to effectively convey [E1M2O3T4I5O6N7]. By limiting the range of notes used, the music can concentrate its melodic and harmonic content, creating a sense of coherence and direction. This can heighten the emotional impact of the music, helping to express the intended feeling or mood. Whether the music is joyful, melancholic, or intense, a narrow pitch range can help to channel the emotions of the piece and connect with the listener on a deeper level.</t>
  </si>
  <si>
    <t>The use of a specific pitch range of [R1A2N3G4E5] [oc0ta1ve2s3] creates a cohesive and unified sound throughout the musical piece, and [I1N2S3T4R5U6M7E8N9T0S1] are notably absent in this song. By limiting the pitch range to a specific number of [oc0ta1ve2s3], the composer or arranger can create a sense of consistency and coherence in the music, helping to tie together different sections or elements of the piece. The absence of [I1N2S3T4R5U6M7E8N9T0S1] can also contribute to this effect, as it allows the listener to focus more closely on the other elements of the music, such as melody, harmony, and rhythm. Together, these techniques can help to create a unique and memorable musical experience for the listener.</t>
  </si>
  <si>
    <t>['K1_1', 'TM1_1', 'R3_2', 'I1_0', 'T1_2', 'B1_1']</t>
  </si>
  <si>
    <t>This song is composed in the [[K01E12Y23]3 k4ey5] and has a duration of [T1M213] seconds or [[N01U12M23_34B45A56R67S78]8 b9ar0s1]. It has a moderate beat and is moderately-paced. Despite its rhythmic qualities, you won't hear any [I1N2S3T4R5U6M7E8N9T0S1] in this song.</t>
  </si>
  <si>
    <t>The use of the [[K01E12Y23]3 k4ey5] in this music creates a rich and dynamic sonic palette that enhances the overall emotional impact. The music is imbued with [E1M2O3T4I5O6N7], which is conveyed through the carefully crafted harmonies and melodies. At [T1M213] seconds in length, this track takes the listener on a journey of expressive sound, showcasing the talent and creativity of its composer.</t>
  </si>
  <si>
    <t>You can count [[N01U12M23_34B45A56R67S78]8 b9ar0s1] in this song. This is a common way for musicians and music enthusiasts to describe the structure and timing of a musical piece. By breaking a song down into smaller sections, such as bars, it becomes easier to analyze and understand the rhythm and flow of the music. Additionally, knowing the number of bars in a song can be helpful for performers, as it allows them to keep track of where they are in the music and stay synchronized with the rest of the band or ensemble. Overall, understanding the concept of bars and being able to count them is an essential skill for anyone interested in music theory or performance.</t>
  </si>
  <si>
    <t>The use of a specific pitch range of [R1A2N3G4E5] [oc0ta1ve2s3] creates a cohesive and unified sound throughout the musical piece, while the [[K01E12Y23]3 k4ey5] gives this music a special emotional quality. With a duration of [T1M213] seconds, the song maintains a consistent and moderate beat. Not featuring [I1N2S3T4R5U6M7E8N9T0S1] in its instrumentation, the music's [ti0me1 s2ig3na4tu5re6] is [T1I2M3E4_5S6I7G8N9A0T1U2R3E4]. It flows at a moderate speed and is characterized by [E1M2O3T4I5O6N7].</t>
  </si>
  <si>
    <t>['P4_1', 'R3_2', 'TS1_o', 'I1_0', 'B1_1']</t>
  </si>
  <si>
    <t>The pitch range of [R1A2N3G4E5] [oc0ta1ve2s3] adds a distinctive character to the music, emphasizing its emotional depth, while the beat of this song remains moderate. Additionally, this song's [ti0me1 s2ig3na4tu5re6] is atypical, and [I1N2S3T4R5U6M7E8N9T0S1] are notably absent, creating a unique sonic landscape. Furthermore, there are [[N01U12M23_34B45A56R67S78]8 b9ar0s1] throughout the song, contributing to its overall structure and composition.</t>
  </si>
  <si>
    <t>['K1_1', 'R3_0', 'TS1_1', 'I1_0', 'T1_0']</t>
  </si>
  <si>
    <t>The music in this song creates a captivating and memorable experience through its choice of [[K01E12Y23]3 k4ey5]. The rhythm is gentle, and the song follows a [[T01I12M23E34_45S56I67G78N89A90T01U12R23E34]4 t5im6e 7si8gn9at0ur1e2]. Interestingly, this song deliberately excludes certain instruments. Despite this, the song is still played at a swift pace, making it a unique and engaging listening experience.</t>
  </si>
  <si>
    <t>['P4_1', 'K1_1', 'TM1_1', 'R3_0', 'I1_0', 'TS1_1', 'T1_1', 'EM1_1', 'B1_1']</t>
  </si>
  <si>
    <t>This music offers a unique and memorable listening experience with its pitch range of [R1A2N3G4E5] [oc0ta1ve2s3]. The addition of the [[K01E12Y23]3 k4ey5] adds a unique flavor to the composition. The track lasts [T1M213] seconds, and its rhythm is gentle and relaxing. It does not incorporate the use of [I1N2S3T4R5U6M7E8N9T0S1]. Following a [T1I2M3E4_5S6I7G8N9A0T1U2R3E4] meter, the music is played at a relaxed pace, characterized by [E1M2O3T4I5O6N7]. The song is divided into [[N01U12M23_34B45A56R67S78]8 b9ar0s1].</t>
  </si>
  <si>
    <t>The music in question has several distinctive features that make it stand out. First, its pitch range spans [R1A2N3G4E5] [oc0ta1ve2s3], which adds a unique character and emphasizes the emotional depth of the piece. Additionally, the use of the [[K01E12Y23]3 k4ey5] creates a distinct atmosphere that sets the mood for the listener. The song's duration is [T1M213] seconds, and it moves at a rapid pace with a relaxed and moderate rhythm. This particular composition also does not feature any [I1N2S3T4R5U6M7E8N9T0S1]. The music is based on a [[T01I12M23E34_45S56I67G78N89A90T01U12R23E34]4 t5im6e 7si8gn9at0ur1e2], and it belongs to the [G1E2N3R4E5] genre. Altogether, these elements come together to create a memorable and enjoyable listening experience.</t>
  </si>
  <si>
    <t>['P4_1', 'K1_1', 'TM1_1', 'R3_0', 'TS1_1', 'I1_0', 'B1_1']</t>
  </si>
  <si>
    <t>This music has a pitch range of [R1A2N3G4E5] [oc0ta1ve2s3] and is played in the [[K01E12Y23]3 k4ey5], providing a powerful and memorable sound. It has a running time of [T1M213] seconds and a very easy-going rhythm. The music is in [T1I2M3E4_5S6I7G8N9A0T1U2R3E4], and its composition does not involve the use of [I1N2S3T4R5U6M7E8N9T0S1]. In total, this song has [[N01U12M23_34B45A56R67S78]8 b9ar0s1], making for a comprehensive and cohesive musical experience.</t>
  </si>
  <si>
    <t>['T1_2', 'B1_1', 'TM1_1', 'I1_0']</t>
  </si>
  <si>
    <t>The music being played has a medium [te0mp1o2] and the length of the song is determined by [[N01U12M23_34B45A56R67S78]8 b9ar0s1], with a total duration of [T1M213] seconds. Interestingly, this particular song's arrangement has omitted the use of [I1N2S3T4R5U6M7E8N9T0S1].</t>
  </si>
  <si>
    <t>This song consists of [[N01U12M23_34B45A56R67S78]8 b9ar0s1].</t>
  </si>
  <si>
    <t>['P4_1', 'R1_1', 'S4_1']</t>
  </si>
  <si>
    <t>This song has a pitch range within [R1A2N3G4E5] [oc0ta1ve2s3] and features a danceable beat that is sure to get you moving. The sound of the song is steeped in the conventions of [G1E2N3R4E5] style, providing a familiar and enjoyable listening experience for fans of the genre.</t>
  </si>
  <si>
    <t>The track lasts for [T1M213] seconds and features a relaxed and moderate rhythm.</t>
  </si>
  <si>
    <t>The music that you are listening to is composed in the [[K01E12Y23]3 k4ey5], and it has a duration of [[N01U12M23_34B45A56R67S78]8 b9ar0s1]. This information can be helpful for musicians who want to play along with the song or understand its structure. The [ke0y1] of a piece of music determines the set of notes that are used, while the number of bars indicates the length of each section and the overall structure of the song. Understanding these elements can deepen your appreciation for the music and help you to analyze it more effectively.</t>
  </si>
  <si>
    <t>The beat in this song is very energetic, but notably absent are instruments. Despite the lack of instruments, the song still manages to be lively and engaging, relying solely on its rhythmic elements to drive the energy of the composition. This can be a testament to the power of effective beat production and sound design in creating a dynamic musical experience. The absence of traditional instruments also showcases the versatility and diversity of music production and the ability to experiment with different sounds and techniques to create unique and compelling pieces of music.</t>
  </si>
  <si>
    <t>['P4_1', 'T1_0', 'R3_2', 'TS1_1']</t>
  </si>
  <si>
    <t>The song has a pitch range of [R1A2N3G4E5] [oc0ta1ve2s3] and is played at a fast rate with a moderate beat. Its [ti0me1 s2ig3na4tu5re6] is [T1I2M3E4_5S6I7G8N9A0T1U2R3E4].</t>
  </si>
  <si>
    <t>With a pitch range spanning [R1A2N3G4E5] [oc0ta1ve2s3], this music offers a diverse and dynamic listening experience. Its choice of [[K01E12Y23]3 k4ey5] results in a captivating and memorable experience. The song has a runtime of [T1M213] seconds and features a gentle and easy rhythm. It does not include [I1N2S3T4R5U6M7E8N9T0S1] and follows the [[T01I12M23E34_45S56I67G78N89A90T01U12R23E34]4 t5im6e 7si8gn9at0ur1e2]. Performed at a moderate speed, this music deviates from the evocative classic [G1E2N3R4E5] sound.</t>
  </si>
  <si>
    <t>The [ti0me1 s2ig3na4tu5re6] of this song is not typical, and it covers a total of [[N01U12M23_34B45A56R67S78]8 b9ar0s1]. Additionally, the music's limited pitch range of [R1A2N3G4E5] [oc0ta1ve2s3] allows for a greater emphasis on the nuances of tone and phrasing. Notably, [I1N2S3T4R5U6M7E8N9T0S1] are absent from this composition, contributing to its unique sound and aesthetic.</t>
  </si>
  <si>
    <t>The music's limited pitch range of [R1A2N3G4E5] [oc0ta1ve2s3] allows for a greater emphasis on the nuances of tone and phrasing, while its use of [[K01E12Y23]3 k4ey5] creates a distinct atmosphere. Running for [T1M213] seconds, this song showcases a very tranquil and peaceful rhythm, with the vital use of [I1N2S3T4R5U6M7E8N9T0S1]. The [ti0me1 s2ig3na4tu5re6] of the song is not regular, and it moves at a gentle pace, making it not a prime example of the typical [G1E2N3R4E5] style.</t>
  </si>
  <si>
    <t>['P4_1', 'TM1_1', 'TS1_o', 'I1_0', 'T1_0', 'S4_0']</t>
  </si>
  <si>
    <t>The pitch range of [R1A2N3G4E5] [oc0ta1ve2s3] adds a distinctive character to the music, emphasizing its emotional depth. This [T1M213]-second song, with a non-typical [[T01I12M23E34_45S56I67G78N89A90T01U12R23E34]4 t5im6e 7si8gn9at0ur1e2], lacks [I1N2S3T4R5U6M7E8N9T0S1] in its arrangement. It is performed at a rapid pace and defies easy classification within the [G1E2N3R4E5] style.</t>
  </si>
  <si>
    <t>['P4_1', 'R3_1', 'I1_0', 'T1_1', 'S4_1', 'B1_1']</t>
  </si>
  <si>
    <t>The musical piece is a composition heavily influenced by [G1E2N3R4E5] style, showcasing a pitch range within [R1A2N3G4E5] [oc0ta1ve2s3] and spanning approximately [[N01U12M23_34B45A56R67S78]8 b9ar0s1]. Despite not involving the use of [I1N2S3T4R5U6M7E8N9T0S1], the song's sound is very energetic, moving at a gentle pace that allows the beat to shine through.</t>
  </si>
  <si>
    <t>The song is a quintessential example of the [G1E2N3R4E5] sound with its slow-paced [te0mp1o2] and music that features a [T1I2M3E4_5S6I7G8N9A0T1U2R3E4] meter.</t>
  </si>
  <si>
    <t>This song has [[N01U12M23_34B45A56R67S78]8 b9ar0s1], and its length is determined by this structure. The beat of the song is very tranquilizing, creating a relaxing atmosphere. However, what makes this song unique is its atypical [ti0me1 s2ig3na4tu5re6], which deviates from the standard rhythmic pattern found in most songs. The use of this unusual [ti0me1 s2ig3na4tu5re6] adds to the song's distinctiveness and makes it stand out from other pieces of music.</t>
  </si>
  <si>
    <t>The music piece employs a specific pitch range of [R1A2N3G4E5] [oc0ta1ve2s3], resulting in a cohesive and unified sound that persists throughout the song. In addition, the use of [[K01E12Y23]3 k4ey5] produces a rich and dynamic sonic palette, while the moderate beat maintains a steady rhythmic flow. The song's length spans [T1M213] seconds, and [I1N2S3T4R5U6M7E8N9T0S1] are not included in its instrumentation. The meter of the music follows [T1I2M3E4_5S6I7G8N9A0T1U2R3E4], and the high [te0mp1o2] reflects its true representation of the classic [G1E2N3R4E5] style. Overall, the music combines these various elements to create a cohesive and impressive musical composition.</t>
  </si>
  <si>
    <t>The pitch range of [R1A2N3G4E5] [oc0ta1ve2s3] in a music piece adds a distinctive character and helps to emphasize its emotional depth. Furthermore, this track is [T1M213] seconds long, providing ample time for the music to develop and showcase its unique characteristics. By utilizing a specific pitch range and allowing enough time for the music to unfold, this track has the potential to create a truly memorable listening experience for its audience.</t>
  </si>
  <si>
    <t>['TS1_o', 'K1_1', 'R3_1', 'I1_0']</t>
  </si>
  <si>
    <t>The [ti0me1 s2ig3na4tu5re6] chosen for this song is not common, and it is composed in the [[K01E12Y23]3 k4ey5]. The rhythm in this song is highly vigorous, and it is devoid of [I1N2S3T4R5U6M7E8N9T0S1]. Despite the lack of [I1N2S3T4R5U6M7E8N9T0S1], the music is still able to convey a powerful energy that complements the unusual [ti0me1 s2ig3na4tu5re6] and the intense rhythm. Overall, this song is a unique composition that showcases the creativity and skill of its composer.</t>
  </si>
  <si>
    <t>['P4_1', 'R3_1', 'TS1_1', 'I1_1', 'T1_1', 'EM1_1']</t>
  </si>
  <si>
    <t>The music's limited pitch range of [R1A2N3G4E5] [oc0ta1ve2s3] allows for a greater emphasis on the nuances of tone and phrasing, while the rhythm in this song is very pronounced, complemented by the [ti0me1 s2ig3na4tu5re6 o7f 8[T91I02M13E24_35S46I57G68N79A80T91U02R13E24]3]. Enriched by [I1N2S3T4R5U6M7E8N9T0S1], the music unfolds at a slow [te0mp1o2], projecting a sense of [E1M2O3T4I5O6N7].</t>
  </si>
  <si>
    <t>The pitch range of [R1A2N3G4E5] [oc0ta1ve2s3] adds a distinctive character to the music, emphasizing its emotional depth, while its use of [[K01E12Y23]3 k4ey5] conveys a unique and resonant sound. This song plays for [T1M213] seconds with a really intense [te0mp1o2], featuring [I1N2S3T4R5U6M7E8N9T0S1] to create its musical texture. The song's unique [ti0me1 s2ig3na4tu5re6] [T1I2M3E4_5S6I7G8N9A0T1U2R3E4] sets it apart, performed at a moderate pace within the category of [G1E2N3R4E5] music.</t>
  </si>
  <si>
    <t>['P4_1', 'K1_1', 'TM1_1', 'R3_1', 'I1_0', 'T1_1', 'S4_0', 'S2_0']</t>
  </si>
  <si>
    <t>The music in this song has a distinctive character, emphasized by its pitch range of [R1A2N3G4E5] [oc0ta1ve2s3], which adds depth to its emotional expression. It conveys a unique and resonant sound through the use of [[K01E12Y23]3 k4ey5]. The rhythm is incredibly stimulating, and although [I1N2S3T4R5U6M7E8N9T0S1] are not featured, the song is played at a gentle pace. This music is not representative of the usual [G1E2N3R4E5] sound, nor is it typical of [A1R2T3I4S5T6]'s usual genre. Despite these differences, the song's duration of [T1M213] seconds and its emotionally resonant quality make it a standout piece in its own right.</t>
  </si>
  <si>
    <t>The music being discussed here offers a diverse and dynamic listening experience, with a pitch range spanning [R1A2N3G4E5] [oc0ta1ve2s3]. It is further enhanced by the use of [I1N2S3T4R5U6M7E8N9T0S1] that contribute to the overall musical composition. Additionally, the music is composed in [[K01E12Y23]3 k4ey5], which gives it a special emotional quality.</t>
  </si>
  <si>
    <t>The music conveys a unique and resonant sound through its use of the [[K01E12Y23]3 k4ey5]. This sound is defined by [E1M2O3T4I5O6N7], which permeates throughout the music. The [[K01E12Y23]3 k4ey5] is instrumental in creating this emotional atmosphere, allowing the music to evoke a powerful response in the listener. Overall, the music's distinct sound and emotional depth make it a truly captivating experience for those who hear it.</t>
  </si>
  <si>
    <t>['K1_1', 'TM1_1', 'TS1_o', 'I4_1', 'T1_0']</t>
  </si>
  <si>
    <t>The music composed in the [[K01E12Y23]3 k4ey5] is a fast-paced track with a duration of [T1M213] seconds. Its [ti0me1 s2ig3na4tu5re6], [T1I2M3E4_5S6I7G8N9A0T1U2R3E4], is out of the norm, which adds to its unique sound. The melody in this track is carried by [I1N2S3T4R5U6M7E8N9T0], making it stand out from other songs. Despite its unconventional [ti0me1 s2ig3na4tu5re6], the song moves at a rapid rate, making it an energetic and exciting piece of music.</t>
  </si>
  <si>
    <t>Performed at a rapid pace, the song conveys a unique and resonant sound through its use of [[K01E12Y23]3 k4ey5]. The music consists of [[N01U12M23_34B45A56R67S78]8 b9ar0s1].</t>
  </si>
  <si>
    <t>This music offers a diverse and dynamic listening experience with a pitch range spanning [R1A2N3G4E5] [oc0ta1ve2s3]. It is composed in the [[K01E12Y23]3 k4ey5], has a playtime of [T1M213] seconds, and utilizes [I1N2S3T4R5U6M7E8N9T0S1] in the musical performance. The rhythm is lively and the music is in [T1I2M3E4_5S6I7G8N9A0T1U2R3E4], moving gently with an [E1M2O3T4I5O6N7] nature. Overall, this song provides a captivating musical experience that combines complex instrumentation and emotional depth.</t>
  </si>
  <si>
    <t xml:space="preserve">
This music's pitch range of [R1A2N3G4E5] [oc0ta1ve2s3] offers a unique and memorable listening experience. With a wider range of pitches, the music can evoke a greater range of emotions and create a more dynamic and expressive composition. Additionally, a larger pitch range allows for more variation in melody and harmony, providing the listener with a greater sense of musical depth and complexity. Overall, the expanded pitch range of this music adds to its artistic and aesthetic appeal, making it an enjoyable and engaging listening experience.</t>
  </si>
  <si>
    <t>The use of the [[K01E12Y23]3 k4ey5] in this music creates a unique and resonant sound that is further enhanced by the addition of [I1N2S3T4R5U6M7E8N9T0S1] to the musical composition. Together, these elements come together to produce a distinctive and captivating musical experience that engages the listener and evokes a range of emotions. Whether one is a music aficionado or simply enjoys listening to music for pleasure, the combination of the [[K01E12Y23]3 k4ey5] and [I1N2S3T4R5U6M7E8N9T0S1] in this composition is sure to leave a lasting impression.</t>
  </si>
  <si>
    <t>This song's pitch range spans [R1A2N3G4E5] [oc0ta1ve2s3], providing a distinctive and unforgettable listening experience. The composition progresses over [[N01U12M23_34B45A56R67S78]8 b9ar0s1], showcasing its well-structured arrangement. Interestingly, this song deliberately excludes the use of [I1N2S3T4R5U6M7E8N9T0S1], resulting in a unique and creative sound that sets it apart from other musical works.</t>
  </si>
  <si>
    <t>['P4_1', 'K1_1', 'TS1_o', 'I1_1', 'T1_0', 'B1_1']</t>
  </si>
  <si>
    <t>This music is speedy, with a pitch range of [R1A2N3G4E5] [oc0ta1ve2s3]. The [[K01E12Y23]3 k4ey5] adds a unique flavor, and the song's [ti0me1 s2ig3na4tu5re6], [T1I2M3E4_5S6I7G8N9A0T1U2R3E4], is not standard. The use of [I1N2S3T4R5U6M7E8N9T0S1] is vital to the music, and there are [[N01U12M23_34B45A56R67S78]8 b9ar0s1] throughout the song.</t>
  </si>
  <si>
    <t>['P4_1', 'K1_1', 'R3_1', 'TS1_o', 'T1_2', 'B1_1']</t>
  </si>
  <si>
    <t>The compact pitch range of [R1A2N3G4E5] [oc0ta1ve2s3] results in a focused and impactful musical performance, complemented by the distinct atmosphere created through the use of the [[K01E12Y23]3 k4ey5]. The [te0mp1o2] in this song is very upbeat, while the choice of the uncommon [[T01I12M23E34_45S56I67G78N89A90T01U12R23E34]4 t5im6e 7si8gn9at0ur1e2] adds an interesting twist. Played at a moderate speed, the song features [[N01U12M23_34B45A56R67S78]8 b9ar0s1], contributing to its overall musical structure.</t>
  </si>
  <si>
    <t>The musical piece is composed in the [ke0y1] of [K1E2Y3] and showcases a pitch range within [R1A2N3G4E5] [oc0ta1ve2s3]. The music has a total of [[N01U12M23_34B45A56R67S78]8 b9ar0s1], making for a structured and cohesive composition that allows the listener to fully appreciate the melody and harmony of the piece. Whether listened to for enjoyment or analyzed for academic purposes, this musical work demonstrates the skill and creativity of the composer in crafting a beautiful and engaging composition.</t>
  </si>
  <si>
    <t>The compact pitch range of [R1A2N3G4E5] [oc0ta1ve2s3] gives rise to a focused and impactful musical performance in this [[K01E12Y23]3 k4ey5]. With a length of [T1M213] seconds, this song boasts a highly intense rhythm and a fast-paced [te0mp1o2]. The music is brought to life through the use of [I1N2S3T4R5U6M7E8N9T0S1] and the [ti0me1 s2ig3na4tu5re6 o7f 8[T91I02M13E24_35S46I57G68N79A80T91U02R13E24]3]. As a result, this music effectively conveys [E1M2O3T4I5O6N7] and has a special emotional quality that is truly captivating.</t>
  </si>
  <si>
    <t>['I4_0', 'P4_1', 'TS1_1']</t>
  </si>
  <si>
    <t>In the melody track, [I1N2S3T4R5U6M7E8N9T0] is not the predominant sound heard. This is due to the compact pitch range of [R1A2N3G4E5] [oc0ta1ve2s3], which results in a focused and impactful musical performance. Additionally, the meter of the music is [T1I2M3E4_5S6I7G8N9A0T1U2R3E4].</t>
  </si>
  <si>
    <t>The music in this song is characterized by a distinctive character that emphasizes its emotional depth, which is due to the pitch range of [R1A2N3G4E5] [oc0ta1ve2s3]. Additionally, the use of the [[K01E12Y23]3 k4ey5] conveys a unique and resonant sound. This song has a very soft and smooth rhythm and is brought to life through the use of [I1N2S3T4R5U6M7E8N9T0S1]. The music has a [ti0me1 s2ig3na4tu5re6 o7f 8[T91I02M13E24_35S46I57G68N79A80T91U02R13E24]3] and a slow [te0mp1o2]. Overall, this music is characterized by [E1M2O3T4I5O6N7] and lasts for [T1M213] seconds.</t>
  </si>
  <si>
    <t>['K1_1', 'R3_1', 'TS1_1', 'I1_1', 'I4_0', 'B1_1']</t>
  </si>
  <si>
    <t>The captivating and memorable experience of this music is a result of its choice of [[K01E12Y23]3 k4ey5]. The song has a very fast-paced [te0mp1o2] and is based on a [[T01I12M23E34_45S56I67G78N89A90T01U12R23E34]4 t5im6e 7si8gn9at0ur1e2]. It should include [I1N2S3T4R5U6M7E8N9T0S1] to enhance the overall sound, although the melody track is missing the sound of [I1N2S3T4R5U6M7E8N9T0]. The song's length is determined by [[N01U12M23_34B45A56R67S78]8 b9ar0s1].</t>
  </si>
  <si>
    <t>This music offers a unique and memorable listening experience with its pitch range of [R1A2N3G4E5] [oc0ta1ve2s3]. Composed in the [[K01E12Y23]3 k4ey5], it is a [T1M213]-second-long song with a moderate and easy-to-follow beat. The musical performance showcases the use of [I1N2S3T4R5U6M7E8N9T0S1], while the [ti0me1 s2ig3na4tu5re6] is [T1I2M3E4_5S6I7G8N9A0T1U2R3E4]. With a moderate [te0mp1o2], this song embodies the essence of classic [G1E2N3R4E5] music.</t>
  </si>
  <si>
    <t>['P4_1', 'TM1_1', 'R3_2', 'TS1_o', 'I1_0', 'T1_2', 'EM1_1']</t>
  </si>
  <si>
    <t>The musical piece showcases a pitch range within [R1A2N3G4E5] [oc0ta1ve2s3] and runs for [T1M213] seconds at a [te0mp1o2] that feels just right. This song features a unique [ti0me1 s2ig3na4tu5re6 o7f 8[T91I02M13E24_35S46I57G68N79A80T91U02R13E24]3] that is not commonly found, and you won't hear any [I1N2S3T4R5U6M7E8N9T0S1] in it. The music moves moderately, and its emotional tone radiates [E1M2O3T4I5O6N7].</t>
  </si>
  <si>
    <t>The song consists of [[N01U12M23_34B45A56R67S78]8 b9ar0s1] and is designed to showcase the musical talents of [I1N2S3T4R5U6M7E8N9T0S1]. The composition's structure is built around the number of bars, while the instrumentation is a crucial aspect of the music. To create a cohesive and compelling piece, it's essential to consider both factors carefully. By incorporating the right instruments and effectively utilizing each bar, the song has the potential to be a memorable and enjoyable listening experience.</t>
  </si>
  <si>
    <t>In this musical piece, the use of a specific pitch range of [R1A2N3G4E5] [oc0ta1ve2s3] creates a cohesive and unified sound. Despite not being representative of the usual [G1E2N3R4E5] sound, the song has a length of [T1M213] seconds.</t>
  </si>
  <si>
    <t>['P4_1', 'R3_0', 'TS1_o', 'I1_0', 'T1_2', 'B1_1']</t>
  </si>
  <si>
    <t>The music in this song offers a unique and memorable listening experience with its pitch range of [R1A2N3G4E5] [oc0ta1ve2s3]. The [te0mp1o2] is very laid-back, and an unusual [ti0me1 s2ig3na4tu5re6 o7f 8[T91I02M13E24_35S46I57G68N79A80T91U02R13E24]3] is featured. You won't hear any [I1N2S3T4R5U6M7E8N9T0S1] in this song, but it moves at a moderate speed, consisting of [[N01U12M23_34B45A56R67S78]8 b9ar0s1]. Overall, the combination of these musical elements creates a distinctive and captivating sound that stands out from other songs.</t>
  </si>
  <si>
    <t>['P4_1', 'R3_2', 'I1_1', 'T1_1', 'S4_1', 'B1_1']</t>
  </si>
  <si>
    <t>This music offers a unique and memorable listening experience with its pitch range of [R1A2N3G4E5] [oc0ta1ve2s3]. The rhythm of the song is relaxed and moderate, complemented by the important role that [I1N2S3T4R5U6M7E8N9T0S1] play in the music. With a relaxed [te0mp1o2], the song's style reflects [G1E2N3R4E5] musical traditions. Spanning [[N01U12M23_34B45A56R67S78]8 b9ar0s1], this music encompasses a diverse range of elements that come together to create a captivating composition.</t>
  </si>
  <si>
    <t>The music being played has a moderate pace and its [ti0me1 s2ig3na4tu5re6] is [T1I2M3E4_5S6I7G8N9A0T1U2R3E4].</t>
  </si>
  <si>
    <t>The compact pitch range of [R1A2N3G4E5] [oc0ta1ve2s3] not only results in a focused and impactful musical performance but also contributes to the [E1M2O3T4I5O6N7] feeling of the music. This song, which has a runtime of [T1M213] seconds, benefits from the controlled range by creating a sense of intimacy and intensity in the listener's experience. The limited range can intensify the emotional content of the music, as it allows for greater emphasis on the notes played and their harmonic relationships. In conclusion, the compact pitch range used in this song enhances the overall emotional impact of the performance.</t>
  </si>
  <si>
    <t>['P4_1', 'K1_1', 'TM1_1', 'R3_1', 'T1_0', 'EM1_1', 'B1_1']</t>
  </si>
  <si>
    <t>This [T1M213]-second-long song conveys a unique and resonant sound with its use of [[K01E12Y23]3 k4ey5], while the pitch range of [R1A2N3G4E5] [oc0ta1ve2s3] adds a distinctive character to the music and emphasizes its emotional depth. The music is defined by [E1M2O3T4I5O6N7] and has an intense, rapid [te0mp1o2]. Additionally, you can count [[N01U12M23_34B45A56R67S78]8 b9ar0s1] in this song.</t>
  </si>
  <si>
    <t>The compact pitch range of [R1A2N3G4E5] [oc0ta1ve2s3], spanning [[N01U12M23_34B45A56R67S78]8 b9ar0s1], results in a focused and impactful musical performance.</t>
  </si>
  <si>
    <t>The use of the [[K01E12Y23]3 k4ey5] in this music creates a distinct atmosphere.</t>
  </si>
  <si>
    <t>The music piece is a prime example of the [G1E2N3R4E5] genre, composed in the [[K01E12Y23]3 k4ey5], and played at a moderate [te0mp1o2]. The use of a specific pitch range of [R1A2N3G4E5] [oc0ta1ve2s3] creates a cohesive and unified sound throughout the entire song, while its strong beat keeps the rhythm driving. The music deliberately excludes [I1N2S3T4R5U6M7E8N9T0S1], and its [ti0me1 s2ig3na4tu5re6] is out of the norm, with a duration of [T1M213] seconds. Overall, the combination of these elements produces a unique and distinctive sound, which characterizes this particular music piece.</t>
  </si>
  <si>
    <t>The musical piece is a captivating and memorable experience that showcases a pitch range within [R1A2N3G4E5] [oc0ta1ve2s3]. Its choice of [[K01E12Y23]3 k4ey5] results in a unique sound that lasts [T1M213] seconds. The beat is perfectly balanced, not too fast nor too slow, and the composition does not involve the use of [I1N2S3T4R5U6M7E8N9T0S1]. The [ti0me1 s2ig3na4tu5re6] used in this song is not ordinary, adding an element of surprise to the relaxed [te0mp1o2]. The music is [E1M2O3T4I5O6N7] in nature and lasts [[N01U12M23_34B45A56R67S78]8 b9ar0s1], creating a soothing yet intriguing musical journey.</t>
  </si>
  <si>
    <t>This song has a pitch range within [R1A2N3G4E5] [oc0ta1ve2s3] and features [[K01E12Y23]3 k4ey5], which adds a unique flavor to the composition. The song runs for [T1M213] seconds and has a moderate [te0mp1o2], while its composition does not involve the use of [I1N2S3T4R5U6M7E8N9T0S1]. The piece employs a non-standard [ti0me1 s2ig3na4tu5re6 o7f 8[T91I02M13E24_35S46I57G68N79A80T91U02R13E24]3] and has a relaxed [te0mp1o2]. Overall, this music evokes a [E1M2O3T4I5O6N7] feeling.</t>
  </si>
  <si>
    <t>The track is [T1M213] seconds long and has a non-standard [ti0me1 s2ig3na4tu5re6]. Despite not following a traditional [ti0me1 s2ig3na4tu5re6], this song still manages to create a unique and captivating musical experience. The length of the track allows for a full exploration of the non-standard rhythms and [ti0me1 s2ig3na4tu5re6]s, making it an interesting listen for anyone interested in experimental music.</t>
  </si>
  <si>
    <t>['TS1_1', 'I4_0', 'I1_1']</t>
  </si>
  <si>
    <t>The meter of the music is defined by its [ti0me1 s2ig3na4tu5re6]. Although [I1N2S3T4R5U6M7E8N9T0] is not the primary instrument used to create the melody in this track, the music is brought to life through the use of various other instruments. Together, these instruments create a rich and complex texture, adding depth and complexity to the overall sound. Through the interplay of different timbres and rhythms, the music takes on a life of its own, drawing the listener into its world and creating an immersive and engaging experience.</t>
  </si>
  <si>
    <t>This music's pitch range of [R1A2N3G4E5] [oc0ta1ve2s3] offers a unique and memorable listening experience, composed in the [[K01E12Y23]3 k4ey5], running for [T1M213] seconds. The rhythm in this song is incredibly powerful, while [I1N2S3T4R5U6M7E8N9T0S1] are not a part of the instrumentation. It features an unconventional [T1I2M3E4_5S6I7G8N9A0T1U2R3E4], and its pace is moderate, defining the music with [E1M2O3T4I5O6N7].</t>
  </si>
  <si>
    <t>['TM1_1', 'R3_1', 'I1_0', 'S4_0', 'S2_0']</t>
  </si>
  <si>
    <t>This song has a duration of [T1M213] seconds and a very rapid [te0mp1o2]. Notably absent in this song are [I1N2S3T4R5U6M7E8N9T0S1], and it does not adhere to the traditions of [G1E2N3R4E5] style. Furthermore, this music does not have the typical elements of [A1R2T3I4S5T6]'s music.</t>
  </si>
  <si>
    <t>The [[T01I12M23E34_45S56I67G78N89A90T01U12R23E34]4 t5im6e 7si8gn9at0ur1e2] of this music, combined with the soothing rhythm, gives it a very tranquil and relaxing feel. Additionally, the use of the [[K01E12Y23]3 k4ey5] adds a special emotional quality to the overall composition.</t>
  </si>
  <si>
    <t>While this music may have certain elements that are typically associated with the [G1E2N3R4E5] sound, it does not conform strictly to those conventions. There are deviations from the norm that make this music stand out and provide a unique listening experience. Despite not fitting neatly into the established framework of the [G1E2N3R4E5] sound, this music offers a fresh perspective and challenges listeners to expand their musical horizons.</t>
  </si>
  <si>
    <t>With a pitch range spanning [R1A2N3G4E5] [oc0ta1ve2s3], this music offers a diverse and dynamic listening experience. Its use of [[K01E12Y23]3 k4ey5] creates a rich and dynamic sonic palette while the song's running time lasts [T1M213] seconds. The calming rhythm is complemented by the significant role played by [I1N2S3T4R5U6M7E8N9T0S1]. Moreover, the song's unusual [[T01I12M23E34_45S56I67G78N89A90T01U12R23E34]4 t5im6e 7si8gn9at0ur1e2] adds to its unique charm. Played slowly, this composition falls into the category of [G1E2N3R4E5] music.</t>
  </si>
  <si>
    <t>The captivating and memorable experience of this music is due in part to its choice of [[K01E12Y23]3 k4ey5]. Additionally, the song's powerful and driving beat contributes to its overall impact. Together, these elements create a compelling musical experience that draws listeners in and leaves a lasting impression.</t>
  </si>
  <si>
    <t>The music's pitch range is within [R1A2N3G4E5] [oc0ta1ve2s3], resulting in a captivating and memorable experience due to its choice of [[K01E12Y23]3 k4ey5]. With a very soft and smooth rhythm, this song is devoid of [I1N2S3T4R5U6M7E8N9T0S1] and played at a slow rate. It is a perfect example of the [G1E2N3R4E5] sound.</t>
  </si>
  <si>
    <t>['K1_1', 'B1_1', 'S4_0', 'I1_1']</t>
  </si>
  <si>
    <t>This music utilizes [I1N2S3T4R5U6M7E8N9T0S1] in its performance and is composed of [[N01U12M23_34B45A56R67S78]8 b9ar0s1]. The [[K01E12Y23]3 k4ey5] is prominent, providing a powerful and memorable sound. Despite this, the music does not embody the typical features of [G1E2N3R4E5] style.</t>
  </si>
  <si>
    <t>This song is characterized by a running time of [T1M213] seconds and a soft, smooth [te0mp1o2]. Interestingly, the arrangement of the song has omitted the use of [I1N2S3T4R5U6M7E8N9T0S1], which gives it a unique sound and feel.</t>
  </si>
  <si>
    <t>['P4_1', 'TS1_1', 'I1_1', 'T1_1', 'EM1_1', 'B1_1']</t>
  </si>
  <si>
    <t>This music's pitch range of [R1A2N3G4E5] [oc0ta1ve2s3] offers a unique and memorable listening experience, enhanced by the [[T01I12M23E34_45S56I67G78N89A90T01U12R23E34]4 t5im6e 7si8gn9at0ur1e2] and the use of [I1N2S3T4R5U6M7E8N9T0S1] in the musical composition. Its low-speed [te0mp1o2] contributes to the projection of [E1M2O3T4I5O6N7], creating a distinct atmosphere throughout [[N01U12M23_34B45A56R67S78]8 b9ar0s1].</t>
  </si>
  <si>
    <t>This music's pitch range of [R1A2N3G4E5] [oc0ta1ve2s3] offers a unique and memorable listening experience, complemented by the powerful and memorable sound provided by the [[K01E12Y23]3 k4ey5]. With a length of [T1M213] seconds, the song captivates listeners with its intense [te0mp1o2] and fast-paced rhythm. It stands out by being devoid of [I1N2S3T4R5U6M7E8N9T0S1] and employing a non-ordinary [[T01I12M23E34_45S56I67G78N89A90T01U12R23E34]4 t5im6e 7si8gn9at0ur1e2], pushing beyond the conventions of the [G1E2N3R4E5] sound.</t>
  </si>
  <si>
    <t>['TM1_1', 'R3_1', 'TS1_1', 'I4_0', 'B1_1']</t>
  </si>
  <si>
    <t>This song has a runtime of [T1M213] seconds and comprises [[N01U12M23_34B45A56R67S78]8 b9ar0s1] with a dynamic rhythm in [[T01I12M23E34_45S56I67G78N89A90T01U12R23E34]4 t5im6e 7si8gn9at0ur1e2]. Interestingly, the melody track does not rely on the use of [I1N2S3T4R5U6M7E8N9T0].</t>
  </si>
  <si>
    <t>It's hard not to get swept up in the energy of the music. From the first notes, you feel like moving and dancing along. The rhythm is infectious, and it's easy to see why this song is a hit on the dance floor. Whether you're a fan of the genre or not, there's no denying the impact that this beat has on listeners. It's the kind of music that makes you feel alive and energized, and it's no wonder that so many people love it.</t>
  </si>
  <si>
    <t>The music for this song should feature the [I1N2S3T4R5U6M7E8N9T0S1] and is played in the [[T01I12M23E34_45S56I67G78N89A90T01U12R23E34]4 t5im6e 7si8gn9at0ur1e2]. The song lasts for [T1M213] seconds, and the [te0mp1o2] is determined by the [ti0me1 s2ig3na4tu5re6]. Whether it's a fast or slow song, the rhythm of the instruments must match the [ti0me1 s2ig3na4tu5re6] to keep the music in sync. So, to properly perform this song, musicians must be familiar with playing in the [[T01I12M23E34_45S56I67G78N89A90T01U12R23E34]4 t5im6e 7si8gn9at0ur1e2] and have mastery over their chosen [I1N2S3T4R5U6M7E8N9T0S1].</t>
  </si>
  <si>
    <t>The music in this track is [T1M213] seconds long and has a pitch range within [R1A2N3G4E5] [oc0ta1ve2s3]. The use of [[K01E12Y23]3 k4ey5] adds a unique flavor to the music, while the [te0mp1o2] is very upbeat, giving it a high-[te0mp1o2] feel. The arrangement of the song intentionally omits the use of [I1N2S3T4R5U6M7E8N9T0S1], creating a distinct sound. Additionally, the song employs a non-standard [ti0me1 s2ig3na4tu5re6 o7f 8[T91I02M13E24_35S46I57G68N79A80T91U02R13E24]3], further adding to its uniqueness. Overall, this music projects [E1M2O3T4I5O6N7].</t>
  </si>
  <si>
    <t>['T1_1', 'TM1_1', 'I1_0']</t>
  </si>
  <si>
    <t>This track is played at a slow [te0mp1o2] and has a length of [T1M213] seconds. Additionally, this song does not include any [I1N2S3T4R5U6M7E8N9T0S1].</t>
  </si>
  <si>
    <t>The use of instruments is vital to the music, and the song's [te0mp1o2] is slow. The instruments not only contribute to the melody but also help create the overall mood and atmosphere of the music. The slow [te0mp1o2] allows the listener to fully immerse themselves in the sounds and appreciate the nuances of the instrumentation. Without the careful use of instruments and the deliberate choice of a slow [te0mp1o2], the song would not have the same impact on the listener.</t>
  </si>
  <si>
    <t>['S2_0', 'B1_1', 'TS1_1']</t>
  </si>
  <si>
    <t>The song in question does not exhibit the typical traits commonly associated with [A1R2T3I4S5T6]'s music. However, it is notable that the song's structure consists of [[N01U12M23_34B45A56R67S78]8 b9ar0s1], and the [[T01I12M23E34_45S56I67G78N89A90T01U12R23E34]4 t5im6e 7si8gn9at0ur1e2] is utilized throughout the piece.</t>
  </si>
  <si>
    <t>['TM1_1', 'TS1_o', 'I1_0', 'I4_1', 'B1_1']</t>
  </si>
  <si>
    <t>This is a [T1M213]-second song with an uncommon [ti0me1 s2ig3na4tu5re6], [T1I2M3E4_5S6I7G8N9A0T1U2R3E4]. While there are no [I1N2S3T4R5U6M7E8N9T0S1] in this song, the melody track's main instrument is [I1N2S3T4R5U6M7E8N9T0]. In total, there are [[N01U12M23_34B45A56R67S78]8 b9ar0s1] to be heard in this unique piece.</t>
  </si>
  <si>
    <t>This music offers a unique and memorable listening experience with its pitch range of [R1A2N3G4E5] [oc0ta1ve2s3]. Adding to its distinct flavor is the [[K01E12Y23]3 k4ey5]. Running for [T1M213] seconds, the song has a very smooth and relaxing beat that is produced by [I1N2S3T4R5U6M7E8N9T0S1]. The [ti0me1 s2ig3na4tu5re6] of the music is [T1I2M3E4_5S6I7G8N9A0T1U2R3E4] and its rhythm is slow. This music does not represent the usual sound of [G1E2N3R4E5].</t>
  </si>
  <si>
    <t>The song plays for [T1M213] seconds and the music is in [T1I2M3E4_5S6I7G8N9A0T1U2R3E4].</t>
  </si>
  <si>
    <t>The running time of the song is [T1M213] seconds, and the music is evocative of the classic [G1E2N3R4E5] sound.</t>
  </si>
  <si>
    <t>The musical piece uses a specific pitch range of [R1A2N3G4E5] [oc0ta1ve2s3], resulting in a cohesive and unified sound. The [[K01E12Y23]3 k4ey5], in particular, adds to the power and memorability of the music. The song's intense rhythm, with a duration of [T1M213] seconds and [[N01U12M23_34B45A56R67S78]8 b9ar0s1], is supported by the vital use of [I1N2S3T4R5U6M7E8N9T0S1]. The music features a [T1I2M3E4_5S6I7G8N9A0T1U2R3E4] meter, contributing to its unique character and emotional impact, which is characterized by [E1M2O3T4I5O6N7].</t>
  </si>
  <si>
    <t>['K1_1', 'TM1_1', 'TS1_1', 'T1_1', 'EM1_1']</t>
  </si>
  <si>
    <t>The music creates a distinct atmosphere through its use of the [[K01E12Y23]3 k4ey5]. The track lasts [T1M213] seconds and employs a [[T01I12M23E34_45S56I67G78N89A90T01U12R23E34]4 t5im6e 7si8gn9at0ur1e2]. The song has a gentle movement that contributes to its expression of [E1M2O3T4I5O6N7]. Overall, the music conveys a particular mood and emotion through its unique use of [ke0y1], timing, and dynamics.</t>
  </si>
  <si>
    <t>The compact pitch range of [R1A2N3G4E5] [oc0ta1ve2s3] results in a focused and impactful musical performance, while the [[K01E12Y23]3 k4ey5] adds a unique flavor to this music. With a playtime of [T1M213] seconds, the song carries a moderate beat, and the use of [I1N2S3T4R5U6M7E8N9T0S1] is vital to its composition. The music follows a [[T01I12M23E34_45S56I67G78N89A90T01U12R23E34]4 t5im6e 7si8gn9at0ur1e2] and maintains a moderate [te0mp1o2]. Ultimately, the song defies easy classification within a specific [G1E2N3R4E5] style.</t>
  </si>
  <si>
    <t>The music's limited pitch range of [R1A2N3G4E5] [oc0ta1ve2s3] allows for a greater emphasis on the nuances of tone and phrasing, while the [[K01E12Y23]3 k4ey5] in this music provides a powerful and memorable sound. The rhythm of this song is neither too fast nor too slow, and the music is brought to life through the use of [I1N2S3T4R5U6M7E8N9T0S1].</t>
  </si>
  <si>
    <t>The musical piece is played at a relaxed pace and showcases a pitch range within [R1A2N3G4E5] [oc0ta1ve2s3]. The [te0mp1o2] of the song is moderate, making it an enjoyable piece to listen to.</t>
  </si>
  <si>
    <t>This music offers a unique and memorable listening experience with its pitch range of [R1A2N3G4E5] [oc0ta1ve2s3]. The use of [[K01E12Y23]3 k4ey5] creates a rich and dynamic sonic palette, while the [I1N2S3T4R5U6M7E8N9T0S1] add to the musical composition. With a length of [T1M213] seconds, the song showcases a very rapid [te0mp1o2] and features a [T1I2M3E4_5S6I7G8N9A0T1U2R3E4] meter, complemented by a moderate rhythm. Breaking away from the typical patterns of the [G1E2N3R4E5] genre, this music stands out with its distinctiveness and originality.</t>
  </si>
  <si>
    <t>['P4_1', 'S4_1', 'B1_1', 'I1_1']</t>
  </si>
  <si>
    <t>The [G1E2N3R4E5] style of music is exemplified in this song, which features a compact pitch range of [R1A2N3G4E5] [oc0ta1ve2s3] resulting in a focused and impactful performance. With [[N01U12M23_34B45A56R67S78]8 b9ar0s1] in its composition, the musical piece utilizes [I1N2S3T4R5U6M7E8N9T0S1] to enhance the overall sound.</t>
  </si>
  <si>
    <t>['P4_1', 'T1_0', 'EM1_1']</t>
  </si>
  <si>
    <t>The music's limited pitch range of [R1A2N3G4E5] [oc0ta1ve2s3] provides a unique opportunity to focus on the subtleties of tone and phrasing. Additionally, this music features a quick [te0mp1o2] that contributes to its energetic and lively nature. The overall character of the music can be described as [E1M2O3T4I5O6N7], which further enhances its emotional impact on the listener. In summary, the combination of the music's pitch range, [te0mp1o2], and emotional expression creates a distinctive and memorable listening experience.</t>
  </si>
  <si>
    <t>['P4_1', 'K1_1', 'TM1_1', 'I1_1', 'T1_2', 'B1_1']</t>
  </si>
  <si>
    <t>The musical piece is a moderately-paced track that showcases a pitch range within [R1A2N3G4E5] [oc0ta1ve2s3] and utilizes [I1N2S3T4R5U6M7E8N9T0S1] in the musical performance. With its use of [[K01E12Y23]3 k4ey5], this music conveys a unique and resonant sound that is composed of [[N01U12M23_34B45A56R67S78]8 b9ar0s1] and runs for [T1M213] seconds.</t>
  </si>
  <si>
    <t>The music in question offers a unique and captivating listening experience. With a pitch range of [R1A2N3G4E5] [oc0ta1ve2s3], the music stands out and creates a memorable impression. The choice of [[K01E12Y23]3 k4ey5] adds to the captivation, resulting in an unforgettable experience. At [T1M213] seconds in length, the track has a moderate [te0mp1o2] and is enriched by the use of [I1N2S3T4R5U6M7E8N9T0S1]. The [T1I2M3E4_5S6I7G8N9A0T1U2R3E4] meter adds an additional layer of complexity, while the gentle [te0mp1o2] complements the overall emotional expression of the music. Speaking of which, the music conveys [E1M2O3T4I5O6N7], making it a truly remarkable piece.</t>
  </si>
  <si>
    <t>['P4_1', 'K1_1', 'TM1_1', 'R3_1', 'I1_0', 'TS1_1', 'S4_0', 'S2_0']</t>
  </si>
  <si>
    <t>The music is composed in the [[K01E12Y23]3 k4ey5] and has a limited pitch range of [R1A2N3G4E5] [oc0ta1ve2s3], which allows for a greater emphasis on the nuances of tone and phrasing. Despite not incorporating [I1N2S3T4R5U6M7E8N9T0S1], the song has a highly intense rhythm and follows a [T1I2M3E4_5S6I7G8N9A0T1U2R3E4] meter. However, this music does not embody the essence of the [G1E2N3R4E5] genre and is not a quintessential example of [A1R2T3I4S5T6]'s music. The song's running time is [T1M213] seconds.</t>
  </si>
  <si>
    <t xml:space="preserve">
The [ke0y1] used in music is an important element that can add a unique flavor to a piece. Whether it's a [ma0jo1r2] or [mi0no1r2] [ke0y1], the tonality of the music can evoke different emotions and set the mood for the listener. For example, a piece in a [ma0jo1r2] [ke0y1] might sound cheerful and uplifting, while one in a [mi0no1r2] [ke0y1] might sound more somber and melancholic. Therefore, selecting the right [ke0y1] is crucial to creating a desired musical effect and engaging the audience.</t>
  </si>
  <si>
    <t>['TM1_1', 'TS1_1', 'I1_0', 'T1_0', 'S4_0', 'S2_0']</t>
  </si>
  <si>
    <t>The track is [T1M213] seconds long and features a [T1I2M3E4_5S6I7G8N9A0T1U2R3E4] meter. The instrumentation for this song does not include [I1N2S3T4R5U6M7E8N9T0S1], and the [te0mp1o2] is fast. Despite being classified under the [G1E2N3R4E5] genre, this music deviates from its usual patterns and is not firmly rooted in [A1R2T3I4S5T6]'s typical musical style.</t>
  </si>
  <si>
    <t>['K1_1', 'T1_1', 'R3_0', 'S4_1']</t>
  </si>
  <si>
    <t>This music's use of [[K01E12Y23]3 k4ey5] creates a rich and dynamic sonic palette, with a slow-paced beat that is very gentle and calming. Additionally, the song's sound is heavily influenced by the [G1E2N3R4E5] genre.</t>
  </si>
  <si>
    <t>['P4_1', 'TM1_1', 'TS1_o', 'I1_1', 'EM1_1']</t>
  </si>
  <si>
    <t>The musical piece showcases a pitch range within [R1A2N3G4E5] [oc0ta1ve2s3] and has a running time of [T1M213] seconds. It employs an uncommon [ti0me1 s2ig3na4tu5re6], [T1I2M3E4_5S6I7G8N9A0T1U2R3E4]. The musical performance features the use of [I1N2S3T4R5U6M7E8N9T0S1] and conveys [E1M2O3T4I5O6N7].</t>
  </si>
  <si>
    <t>The music in question offers a diverse and dynamic listening experience, with a pitch range spanning [R1A2N3G4E5] [oc0ta1ve2s3]. Adding a unique flavor to the music is the use of the [[K01E12Y23]3 k4ey5]. The song comprises [[N01U12M23_34B45A56R67S78]8 b9ar0s1], allowing for a full and complete musical experience. The musical performance also employs a range of instruments, bringing together different sounds and textures to create a cohesive and engaging musical work.</t>
  </si>
  <si>
    <t>With a pitch range spanning [R1A2N3G4E5] [oc0ta1ve2s3], the music offers a diverse and dynamic listening experience that captivates the audience. Its choice of [[K01E12Y23]3 k4ey5] results in a captivating and memorable experience, with [I1N2S3T4R5U6M7E8N9T0S1] utilized in the musical performance. This track, which is [T1M213] seconds long, has a rhythm that is not too fast or too slow and is performed slowly, with a non-standard [T1I2M3E4_5S6I7G8N9A0T1U2R3E4]. The music is filled with [E1M2O3T4I5O6N7], creating a unique and powerful experience for the listener.</t>
  </si>
  <si>
    <t>['P4_1', 'T1_2', 'TM1_1', 'TS1_1']</t>
  </si>
  <si>
    <t>The musical piece employs a specific pitch range of [R1A2N3G4E5] [oc0ta1ve2s3], which helps create a cohesive and unified sound throughout the song. The song's beat is well-balanced, and it plays for [T1M213] seconds. Additionally, the music is based on a [[T01I12M23E34_45S56I67G78N89A90T01U12R23E34]4 t5im6e 7si8gn9at0ur1e2], adding to its unique rhythm and overall composition. Together, these elements come together to form a memorable and engaging musical piece.</t>
  </si>
  <si>
    <t>['P4_1', 'K1_1', 'TM1_1', 'I1_1', 'S2_1']</t>
  </si>
  <si>
    <t>This music offers a unique and memorable listening experience with its pitch range of [R1A2N3G4E5] [oc0ta1ve2s3]. The use of [I1N2S3T4R5U6M7E8N9T0S1] is vital to the music, and its [[K01E12Y23]3 k4ey5] adds a unique flavor. The song plays for [T1M213] seconds, and its style is similar to that of [A1R2T3I4S5T6]. Overall, the combination of the pitch range, instrumental use, and [ke0y1] gives the music a distinctive character that is reminiscent of [A1R2T3I4S5T6]'s style.</t>
  </si>
  <si>
    <t>This song offers a diverse and dynamic listening experience with a pitch range spanning [R1A2N3G4E5] [oc0ta1ve2s3]. It has an extremely strong beat and lasts for [T1M213] seconds. Interestingly, there are no [I1N2S3T4R5U6M7E8N9T0S1] heard in this composition, making it a unique and perhaps unexpected addition to your playlist.</t>
  </si>
  <si>
    <t>['P4_1', 'K1_1', 'B1_1', 'R3_1']</t>
  </si>
  <si>
    <t>The pitch range of [R1A2N3G4E5] [oc0ta1ve2s3] adds a distinctive character to the music, emphasizing its emotional depth, while the [[K01E12Y23]3 k4ey5] provides a powerful and memorable sound. Spanning [[N01U12M23_34B45A56R67S78]8 b9ar0s1], the music's rhythm is very dynamic, creating a captivating experience.</t>
  </si>
  <si>
    <t>In this musical piece, the use of a specific pitch range of [R1A2N3G4E5] [oc0ta1ve2s3] creates a cohesive and unified sound, which is further complemented by the balanced beat. Notably, the absence of [I1N2S3T4R5U6M7E8N9T0S1] in the song contributes to its unique character and distinguishes it from other pieces.</t>
  </si>
  <si>
    <t>['TS1_o', 'EM1_1', 'B1_1', 'I1_1']</t>
  </si>
  <si>
    <t>In this song, an uncommon [ti0me1 s2ig3na4tu5re6] is utilized, and it conveys a specific emotion. The listener can hear a total of [[N01U12M23_34B45A56R67S78]8 b9ar0s1] throughout the piece. The music is enriched by the use of various instruments, which adds depth and complexity to the overall sound.</t>
  </si>
  <si>
    <t>['T1_0', 'R3_0', 'S4_1']</t>
  </si>
  <si>
    <t>This [G1E2N3R4E5] influenced song has a unique combination of qualities. Its fast [te0mp1o2] gives it an energetic and lively feel, while the calming and soothing beat creates a sense of relaxation. The overall sound of the song is heavily influenced by the [G1E2N3R4E5] genre, giving it a distinct flavor that sets it apart from other music.</t>
  </si>
  <si>
    <t>['P4_1', 'TM1_1', 'T1_0', 'EM1_1', 'B1_1']</t>
  </si>
  <si>
    <t>With a pitch range spanning [R1A2N3G4E5] [oc0ta1ve2s3], this music offers a diverse and dynamic listening experience. The song is [T1M213] seconds long and has a rapid [te0mp1o2]. It is imbued with [E1M2O3T4I5O6N7], creating a powerful emotional impact. Additionally, there are roughly [[N01U12M23_34B45A56R67S78]8 b9ar0s1] in this captivating composition.</t>
  </si>
  <si>
    <t>This music offers a unique and memorable listening experience with its pitch range of [R1A2N3G4E5] [oc0ta1ve2s3]. The [[K01E12Y23]3 k4ey5] provides a powerful and memorable sound that adds to its appeal. Lasting [T1M213] seconds, the song features a gentle and relaxing rhythm, enriched by the addition of [I1N2S3T4R5U6M7E8N9T0S1]. Its [ti0me1 s2ig3na4tu5re6] is [T1I2M3E4_5S6I7G8N9A0T1U2R3E4] and played at a moderate pace, while its [G1E2N3R4E5] sound characterizes the song. Spanning approximately [[N01U12M23_34B45A56R67S78]8 b9ar0s1], this music is a beautiful blend of various musical elements that come together to create a truly captivating piece.</t>
  </si>
  <si>
    <t>['I4_0', 'K1_1', 'TM1_1']</t>
  </si>
  <si>
    <t>This song has a unique emotional quality due to the use of the [[K01E12Y23]3 k4ey5], despite the fact that the melody track is not focused on the sound of [I1N2S3T4R5U6M7E8N9T0]. The song plays for [T1M213] seconds, allowing listeners to fully experience the emotional depth of the music.</t>
  </si>
  <si>
    <t>The musical piece is a showcase of a pitch range spanning [R1A2N3G4E5] [oc0ta1ve2s3]. It features [[K01E12Y23]3 k4ey5], which adds a unique flavor to the music. The song plays for [T1M213] seconds at a very fast-paced [te0mp1o2]. There are no [I1N2S3T4R5U6M7E8N9T0S1] in the instrumentation of this piece, and its [ti0me1 s2ig3na4tu5re6] deviates from the norm, as it follows [T1I2M3E4_5S6I7G8N9A0T1U2R3E4]. The song's pace is moderate, and it conveys a strong sense of [E1M2O3T4I5O6N7]. The music is divided into [[N01U12M23_34B45A56R67S78]8 b9ar0s1], giving it a structured and rhythmic feel.</t>
  </si>
  <si>
    <t>['K1_1', 'TM1_1', 'R3_1', 'I1_1', 'T1_2', 'B1_1']</t>
  </si>
  <si>
    <t>The [ke0y1] of this music gives it a special emotional quality, while the song's playtime is [T1M213] seconds. With a very powerful and driving beat, the music is enriched by [I1N2S3T4R5U6M7E8N9T0S1] and played at a moderate pace. The song consists of [[N01U12M23_34B45A56R67S78]8 b9ar0s1], combining all these elements to create a cohesive musical piece.</t>
  </si>
  <si>
    <t>['P4_1', 'TM1_1', 'R3_0', 'T1_1', 'EM1_1']</t>
  </si>
  <si>
    <t>The music in this piece is [E1M2O3T4I5O6N7] in nature and is played slowly with a tranquil rhythm. It has a runtime of [T1M213] seconds and utilizes a specific pitch range of [R1A2N3G4E5] [oc0ta1ve2s3], which contributes to a cohesive and unified sound throughout the entire composition.</t>
  </si>
  <si>
    <t>The music's choice of [[K01E12Y23]3 k4ey5] contributes to a captivating and memorable experience, complemented by the song's length of [T1M213] seconds. Together, these elements create a unique and engaging musical composition that can leave a lasting impression on the listener. The [ke0y1] of the music can greatly influence the overall mood and emotional impact of the piece, while the length of the song can affect its pacing and structure. When carefully crafted, these factors can work together to create a powerful musical experience that resonates with the audience.</t>
  </si>
  <si>
    <t>The choice of [[K01E12Y23]3 k4ey5] in this music results in a captivating and memorable experience. The song also features a very meditative beat that adds to its overall appeal. The combination of these two elements creates a unique and engaging listening experience that draws the listener in and keeps them engaged throughout the duration of the song. Whether you are looking for a relaxing and soothing musical experience or simply want to enjoy a memorable tune, this song is sure to deliver.</t>
  </si>
  <si>
    <t>With a pitch range spanning [R1A2N3G4E5] [oc0ta1ve2s3], this music offers a diverse and dynamic listening experience. Its use of [[K01E12Y23]3 k4ey5] creates a rich and dynamic sonic palette, while the song's duration of [T1M213] seconds keeps the experience engaging. The rhythm in this song is incredibly stimulating, complemented by the utilization of [I1N2S3T4R5U6M7E8N9T0S1] in the musical performance. Set in [T1I2M3E4_5S6I7G8N9A0T1U2R3E4], the meter of the music, it maintains a relaxed [te0mp1o2]. Furthermore, this music ventures beyond the boundaries of traditional [G1E2N3R4E5] genre, offering a unique and innovative sound.</t>
  </si>
  <si>
    <t>Instruments are responsible for creating the sound of music. Without them, music would be simply an idea or a melody in someone's head. Each instrument brings its unique tone, texture, and character to the music, making it richer and more complex. From the smooth, velvety sound of a saxophone to the sharp, metallic clang of a drum kit, instruments give music its distinctive qualities and help to convey emotion and meaning to listeners. Whether played individually or as part of an ensemble, instruments are an essential component of musical expression and creativity.</t>
  </si>
  <si>
    <t>The use of the [[K01E12Y23]3 k4ey5] in this song creates a rich and dynamic sonic palette. Additionally, the [te0mp1o2] is very fast-paced, contributing to the overall energy and intensity of the music. Together, these elements create a vibrant and captivating musical experience for the listener.</t>
  </si>
  <si>
    <t>['K1_1', 'S4_0', 'R3_2', 'I1_0']</t>
  </si>
  <si>
    <t>The use of [[K01E12Y23]3 k4ey5] in this music creates a distinct atmosphere, which is not reflective of the usual musical conventions of [G1E2N3R4E5] style. The beat of the song is moderate, and the composition does not involve the use of [I1N2S3T4R5U6M7E8N9T0S1]. Together, these elements form a unique musical experience that deviates from the norm of [G1E2N3R4E5] music.</t>
  </si>
  <si>
    <t>The use of [[K01E12Y23]3 k4ey5] in this [T1M213]-second-long song creates a distinct atmosphere that is enhanced by its [[T01I12M23E34_45S56I67G78N89A90T01U12R23E34]4 t5im6e 7si8gn9at0ur1e2]. The incorporation of [I1N2S3T4R5U6M7E8N9T0S1] is also vital to the music, with the song spanning approximately [[N01U12M23_34B45A56R67S78]8 b9ar0s1]. Together, these elements form a unique musical composition with a specific mood and character.</t>
  </si>
  <si>
    <t>This music has a pitch range of [R1A2N3G4E5] [oc0ta1ve2s3] and is played in the [[K01E12Y23]3 k4ey5], giving it a special emotional quality. The song has a playtime of [T1M213] seconds and is played at a moderate pace, with a really intense [te0mp1o2]. Despite not involving the use of [I1N2S3T4R5U6M7E8N9T0S1], this song's composition is filled with [E1M2O3T4I5O6N7], and it has a [ti0me1 s2ig3na4tu5re6 o7f 8[T91I02M13E24_35S46I57G68N79A80T91U02R13E24]3]. Overall, the music is a powerful and emotive piece that captures the listener's attention with its dynamic range and intense [te0mp1o2].</t>
  </si>
  <si>
    <t>['P4_1', 'K1_1', 'R3_0', 'TS1_1', 'I1_1', 'T1_0', 'B1_1']</t>
  </si>
  <si>
    <t>This music's pitch range of [R1A2N3G4E5] [oc0ta1ve2s3] offers a unique and memorable listening experience, while its choice of [[K01E12Y23]3 k4ey5] results in a captivating and memorable experience. The rhythm in this song is very easy-going, and it is set in [T1I2M3E4_5S6I7G8N9A0T1U2R3E4]. The inclusion of [I1N2S3T4R5U6M7E8N9T0S1] adds depth and texture to the music, complementing its rapid [te0mp1o2]. With [[N01U12M23_34B45A56R67S78]8 b9ar0s1] throughout the song, this music truly encompasses a dynamic and engaging composition.</t>
  </si>
  <si>
    <t>It has a soothing quality that can help you relax and unwind after a long day. The [te0mp1o2] is slow and steady, creating a sense of peacefulness that can be quite enjoyable to listen to. With its soft melody and gentle rhythms, this song has a way of easing your mind and body, making it perfect for meditation, yoga, or simply lounging around. Whether you're looking to de-stress, get some much-needed rest, or simply enjoy some beautiful music, this song is sure to be a great choice.</t>
  </si>
  <si>
    <t>The song has [[N01U12M23_34B45A56R67S78]8 b9ar0s1] and utilizes an uncommon [ti0me1 s2ig3na4tu5re6 o7f 8[T91I02M13E24_35S46I57G68N79A80T91U02R13E24]3]. The music's structure is defined by the number of bars, while the [ti0me1 s2ig3na4tu5re6] determines the rhythm and overall feel of the song. The use of an unusual [ti0me1 s2ig3na4tu5re6] can create a distinctive and memorable sound, as it sets the song apart from more common rhythms and can challenge listeners' expectations. Musicians may choose to use an uncommon [ti0me1 s2ig3na4tu5re6] for artistic expression or to create a particular mood or effect in their music.</t>
  </si>
  <si>
    <t>The compact pitch range of [R1A2N3G4E5] [oc0ta1ve2s3] results in a focused and impactful musical performance, complemented by its use of [[K01E12Y23]3 k4ey5], which conveys a unique and resonant sound. Running for [T1M213] seconds, this track showcases an extremely strong beat, accompanied by the skilled use of [I1N2S3T4R5U6M7E8N9T0S1]. The song also features an unusual [ti0me1 s2ig3na4tu5re6 o7f 8[T91I02M13E24_35S46I57G68N79A80T91U02R13E24]3], adding to its distinctive nature. With its speedy [te0mp1o2] and a departure from traditional [G1E2N3R4E5] style, this music stands out as an intriguing and unrecognizable composition.</t>
  </si>
  <si>
    <t>The use of [[K01E12Y23]3 k4ey5] in this music creates a distinct atmosphere, which is further emphasized by its composition of [[N01U12M23_34B45A56R67S78]8 b9ar0s1]. The combination of these elements contributes to the overall mood and feel of the piece, showcasing the importance of both musical [ke0y1] and structure in creating a unique auditory experience.</t>
  </si>
  <si>
    <t>The musical piece showcases a pitch range within [R1A2N3G4E5] [oc0ta1ve2s3] and uses the [[K01E12Y23]3 k4ey5], conveying a unique and resonant sound. With a running time of [T1M213] seconds, the song has a moderate beat that is easy to follow. The musical performance employs [I1N2S3T4R5U6M7E8N9T0S1] and features a non-conventional [[T01I12M23E34_45S56I67G78N89A90T01U12R23E34]4 t5im6e 7si8gn9at0ur1e2]. Despite its fast rhythm, the song is not a quintessential example of [G1E2N3R4E5] style.</t>
  </si>
  <si>
    <t>The music in this song has a limited pitch range of [R1A2N3G4E5] [oc0ta1ve2s3], which allows for a greater emphasis on the nuances of tone and phrasing. It follows a [T1I2M3E4_5S6I7G8N9A0T1U2R3E4] meter and has a slow [te0mp1o2]. The song's running time is [T1M213] seconds, and you can hear [[N01U12M23_34B45A56R67S78]8 b9ar0s1] in total.</t>
  </si>
  <si>
    <t>This song has a very comfortable beat and is defined by a certain emotion. It lasts [T1M213] seconds and features an unusual [ti0me1 s2ig3na4tu5re6]. Interestingly, [I1N2S3T4R5U6M7E8N9T0S1] are notably absent in the song, but this doesn't detract from the overall experience of listening to it.</t>
  </si>
  <si>
    <t>The [G1E2N3R4E5] style is exemplified in this classic song with a pitch range of [R1A2N3G4E5] [oc0ta1ve2s3] that offers a unique and memorable listening experience. The [[K01E12Y23]3 k4ey5] adds a special emotional quality, while the song's running time of [T1M213] seconds allows for a complete musical journey. Despite the absence of [I1N2S3T4R5U6M7E8N9T0S1], the song's calming and soothing beat, gentle pace, and use of [[T01I12M23E34_45S56I67G78N89A90T01U12R23E34]4 t5im6e 7si8gn9at0ur1e2] create a sense of tranquility. Overall, this song showcases the best of its genre, offering a timeless and enjoyable musical experience.</t>
  </si>
  <si>
    <t>['P4_1', 'K1_1', 'TM1_1', 'R3_1', 'I1_1', 'TS1_1', 'T1_0', 'S4_0', 'B1_1']</t>
  </si>
  <si>
    <t>The compact pitch range of [R1A2N3G4E5] [oc0ta1ve2s3] results in a focused and impactful musical performance, while the [[K01E12Y23]3 k4ey5] gives this music a special emotional quality. This song lasts [T1M213] seconds and features a highly vigorous rhythm. The music should showcase [I1N2S3T4R5U6M7E8N9T0S1], and its [ti0me1 s2ig3na4tu5re6] is [T1I2M3E4_5S6I7G8N9A0T1U2R3E4]. With a quick [te0mp1o2], this music breaks away from the traditions of [G1E2N3R4E5] style, yet you can still count [[N01U12M23_34B45A56R67S78]8 b9ar0s1] in this song.</t>
  </si>
  <si>
    <t>The pitch range of [R1A2N3G4E5] [oc0ta1ve2s3] adds a distinctive character to the music, emphasizing its emotional depth, while the [[K01E12Y23]3 k4ey5] provides a powerful and memorable sound. With a running time of [T1M213] seconds, the song's calming and soothing beat complements its composition, which excludes the use of [I1N2S3T4R5U6M7E8N9T0S1]. The uncommon [ti0me1 s2ig3na4tu5re6 o7f 8[T91I02M13E24_35S46I57G68N79A80T91U02R13E24]3] further contributes to its unique nature. Overall, this sluggish music embodies the characteristics of the [G1E2N3R4E5] style.</t>
  </si>
  <si>
    <t>The music being played quickly is a deliberate choice for this song, which intentionally excludes certain instruments.</t>
  </si>
  <si>
    <t>The music offers a unique and memorable listening experience with its pitch range of [R1A2N3G4E5] [oc0ta1ve2s3]. It is imbued with [E1M2O3T4I5O6N7], evoking a powerful response from listeners. Interestingly, you won't hear any [I1N2S3T4R5U6M7E8N9T0S1] in this song, adding to its uniqueness and distinctiveness. Overall, this music is a captivating and emotive piece that stands out with its unconventional composition.</t>
  </si>
  <si>
    <t>This song has a moderate speed and features [[N01U12M23_34B45A56R67S78]8 b9ar0s1]. In total, the song is [T1M213] seconds long.</t>
  </si>
  <si>
    <t>The musical piece showcases a pitch range within [R1A2N3G4E5] [oc0ta1ve2s3] and captivates with its choice of [[K01E12Y23]3 k4ey5], resulting in a captivating and memorable experience. It employs the [[T01I12M23E34_45S56I67G78N89A90T01U12R23E34]4 t5im6e 7si8gn9at0ur1e2], which enhances the composition. Enriched by the use of [I1N2S3T4R5U6M7E8N9T0S1], the music maintains a moderate [te0mp1o2] throughout, spanning [[N01U12M23_34B45A56R67S78]8 b9ar0s1] in this song.</t>
  </si>
  <si>
    <t>['P4_1', 'K1_1', 'S4_1', 'I1_1']</t>
  </si>
  <si>
    <t>The musical piece is a prime example of [G1E2N3R4E5] style, brought to life through the use of [I1N2S3T4R5U6M7E8N9T0S1]. It showcases a pitch range within [R1A2N3G4E5] [oc0ta1ve2s3] and features [[K01E12Y23]3 k4ey5], resulting in a unique and resonant sound.</t>
  </si>
  <si>
    <t>This music conveys a unique and resonant sound with its use of the [[K01E12Y23]3 k4ey5], and has a pitch range within [R1A2N3G4E5] [oc0ta1ve2s3]. The duration of the track is [T1M213] seconds, and it has an exceptionally energetic beat. Notably absent in this song are [I1N2S3T4R5U6M7E8N9T0S1], while the [ti0me1 s2ig3na4tu5re6] used is not commonly used - [T1I2M3E4_5S6I7G8N9A0T1U2R3E4]. Despite the unusual elements, this music has a relaxed [te0mp1o2] and conveys [E1M2O3T4I5O6N7] to the listener.</t>
  </si>
  <si>
    <t>The pitch range of [R1A2N3G4E5] [oc0ta1ve2s3] adds a distinctive character to the music, emphasizing its emotional depth, while the length of the track is [T1M213] seconds. The meter of the music is [T1I2M3E4_5S6I7G8N9A0T1U2R3E4], and the use of [I1N2S3T4R5U6M7E8N9T0S1] is vital to the music, shaping its overall sound. Defined by [E1M2O3T4I5O6N7], the music captures a particular mood and atmosphere. With roughly [[N01U12M23_34B45A56R67S78]8 b9ar0s1], the song unfolds with its unique musical structure.</t>
  </si>
  <si>
    <t>The music covers [[N01U12M23_34B45A56R67S78]8 b9ar0s1].</t>
  </si>
  <si>
    <t>This song has a very smooth and relaxing beat that is enriched by the addition of [I1N2S3T4R5U6M7E8N9T0S1]. The music is elevated to another level by the beautiful and melodic sounds of these instruments, creating an atmosphere that is both calming and enjoyable to listen to. The combination of the smooth beat and the rich instrumentation make this song a perfect choice for anyone looking to unwind and escape into a world of peaceful serenity.</t>
  </si>
  <si>
    <t>['P4_1', 'R3_0', 'TS1_1', 'I1_0', 'T1_0', 'EM1_1', 'B1_1']</t>
  </si>
  <si>
    <t>The music piece utilizes a specific pitch range of [R1A2N3G4E5] [oc0ta1ve2s3], resulting in a cohesive and unified sound. The beat of the song has a tranquilizing effect and it has a [ti0me1 s2ig3na4tu5re6 o7f 8[T91I02M13E24_35S46I57G68N79A80T91U02R13E24]3]. Despite the absence of [I1N2S3T4R5U6M7E8N9T0S1], the music has a brisk [te0mp1o2] that drives the melody forward. The overall emotional message conveyed by this song is [E1M2O3T4I5O6N7]. The composition comprises [[N01U12M23_34B45A56R67S78]8 b9ar0s1], which contributes to its overall structure and flow.</t>
  </si>
  <si>
    <t>['P4_1', 'K1_1', 'TM1_1', 'R3_0', 'I1_0', 'TS1_o', 'S4_0', 'S2_0']</t>
  </si>
  <si>
    <t>The music's limited pitch range of [R1A2N3G4E5] [oc0ta1ve2s3] allows for a greater emphasis on the nuances of tone and phrasing, while its use of [[K01E12Y23]3 k4ey5] creates a distinct atmosphere. With a duration of [T1M213] seconds, the song's tranquilizing beat takes center stage. Notably, [I1N2S3T4R5U6M7E8N9T0S1] are not included in the instrumentation, and the unique [[T01I12M23E34_45S56I67G78N89A90T01U12R23E34]4 t5im6e 7si8gn9at0ur1e2] adds to its uniqueness. This music breaks away from the typical features of [G1E2N3R4E5] style and diverges from [A1R2T3I4S5T6]'s usual style, making it a departure from their typical sound.</t>
  </si>
  <si>
    <t>The music in this song radiates [E1M2O3T4I5O6N7] and it is composed with an uncommon [[T01I12M23E34_45S56I67G78N89A90T01U12R23E34]4 t5im6e 7si8gn9at0ur1e2]. Throughout the song, there are [[N01U12M23_34B45A56R67S78]8 b9ar0s1] that provide a unique structure and rhythm to the composition. The use of an unusual [ti0me1 s2ig3na4tu5re6] adds to the complexity and intrigue of the music, making it stand out and captivating to the listener. Together, the emotion, [ti0me1 s2ig3na4tu5re6], and bars work in harmony to create a truly distinctive and memorable musical experience.</t>
  </si>
  <si>
    <t>This song, with a pitch range within [R1A2N3G4E5] [oc0ta1ve2s3], showcases the unique flavor that the [[K01E12Y23]3 k4ey5] adds to its composition. With a duration of [T1M213] seconds, it offers a peaceful and easy rhythm that is enhanced by the vital use of [I1N2S3T4R5U6M7E8N9T0S1]. Employing a non-standard [ti0me1 s2ig3na4tu5re6 o7f 8[T91I02M13E24_35S46I57G68N79A80T91U02R13E24]3], the music maintains a relaxed [te0mp1o2] while radiating [E1M2O3T4I5O6N7].</t>
  </si>
  <si>
    <t>The song has a moderate [te0mp1o2] and its running time is [T1M213] seconds.</t>
  </si>
  <si>
    <t>The music is composed in the [[K01E12Y23]3 k4ey5] and deliberately excludes [I1N2S3T4R5U6M7E8N9T0S1] in this song.</t>
  </si>
  <si>
    <t>['P4_1', 'K1_1', 'TM1_1', 'I1_1', 'TS1_1', 'T1_0', 'S4_0', 'B1_1']</t>
  </si>
  <si>
    <t>The music, composed of approximately [[N01U12M23_34B45A56R67S78]8 b9ar0s1], moves at a rapid rate within a pitch range of [R1A2N3G4E5] [oc0ta1ve2s3]. The [[K01E12Y23]3 k4ey5] adds a unique flavor to this music, while the length of the song is [T1M213] seconds. It is given its sound through [I1N2S3T4R5U6M7E8N9T0S1], and the music follows a [[T01I12M23E34_45S56I67G78N89A90T01U12R23E34]4 t5im6e 7si8gn9at0ur1e2]. Although this music is not representative of the usual [G1E2N3R4E5] sound, it showcases a distinct and captivating composition.</t>
  </si>
  <si>
    <t>The pitch range of [R1A2N3G4E5] [oc0ta1ve2s3] adds a distinctive character to the music, emphasizing its emotional depth, while the [[K01E12Y23]3 k4ey5] gives this music a special emotional quality. This song, [T1M213] seconds long, carries a strong beat and incorporates [I1N2S3T4R5U6M7E8N9T0S1] to enhance its overall sound. Although its [ti0me1 s2ig3na4tu5re6] is not conventional [T1I2M3E4_5S6I7G8N9A0T1U2R3E4], the song's slow-paced beat and the inclusion of [E1M2O3T4I5O6N7] define its unique musicality.</t>
  </si>
  <si>
    <t>This music is played at a moderate pace and conveys a unique and resonant sound through its use of [[K01E12Y23]3 k4ey5].</t>
  </si>
  <si>
    <t>The compact pitch range of [R1A2N3G4E5] [oc0ta1ve2s3] in combination with the non-standard [[T01I12M23E34_45S56I67G78N89A90T01U12R23E34]4 t5im6e 7si8gn9at0ur1e2] contributes to the highly intense rhythm and overall focused and impactful musical performance of this song. The limited range allows for a more concentrated exploration of the musical ideas, while the unique [ti0me1 s2ig3na4tu5re6] creates a sense of tension and complexity that adds to the intensity of the piece. Together, these elements work to create a memorable and powerful musical experience for the listener.</t>
  </si>
  <si>
    <t>['K1_1', 'TM1_1', 'R3_1', 'I1_1', 'B1_1']</t>
  </si>
  <si>
    <t>This music's use of [[K01E12Y23]3 k4ey5] creates a distinct atmosphere, with a playtime of [T1M213] seconds. The rhythm in this song is very pronounced, and the music is enriched by [I1N2S3T4R5U6M7E8N9T0S1]. Overall, the song's length is around [[N01U12M23_34B45A56R67S78]8 b9ar0s1].</t>
  </si>
  <si>
    <t>The use of a specific pitch range of [R1A2N3G4E5] [oc0ta1ve2s3] creates a cohesive and unified sound throughout the musical piece, while the music's use of [[K01E12Y23]3 k4ey5] creates a rich and dynamic sonic palette. Running for [T1M213] seconds, this track showcases a dynamic rhythm and deliberately excludes [I1N2S3T4R5U6M7E8N9T0S1]. With a moderate [te0mp1o2], the music is steeped in the traditions of [G1E2N3R4E5] style.</t>
  </si>
  <si>
    <t>The pitch range of [R1A2N3G4E5] [oc0ta1ve2s3] adds a distinctive character to the music, emphasizing its emotional depth. This music is composed in the [[K01E12Y23]3 k4ey5], and it is [E1M2O3T4I5O6N7] in nature. The combination of the pitch range and [ke0y1] contribute to the music's unique emotional qualities, which are a defining aspect of its composition.</t>
  </si>
  <si>
    <t>The musical piece is a testament to its impressive pitch range, spanning [R1A2N3G4E5] [oc0ta1ve2s3]. The use of [[K01E12Y23]3 k4ey5] adds a unique flavor to the music, complemented by the balanced rhythm and a [T1I2M3E4_5S6I7G8N9A0T1U2R3E4] meter. The piece is played at a fast [te0mp1o2], bringing the music to life through the use of [I1N2S3T4R5U6M7E8N9T0S1]. With a running time of [T1M213] seconds, the music is defined by its emotional appeal, capturing the essence of [E1M2O3T4I5O6N7].</t>
  </si>
  <si>
    <t>['K1_1', 'TM1_1', 'R3_1', 'TS1_o', 'I1_1', 'T1_0', 'S4_0']</t>
  </si>
  <si>
    <t>The captivating and memorable experience of this music is achieved through its choice of [[K01E12Y23]3 k4ey5], as well as the highly vigorous rhythm and swift movement of the track, which lasts [T1M213] seconds. The use of [I1N2S3T4R5U6M7E8N9T0S1] is also vital to the music's overall impact. However, the [ti0me1 s2ig3na4tu5re6] featured in this song is not conventional, and the music does not fall squarely within the conventions of the [G1E2N3R4E5] sound. Nonetheless, these unconventional aspects add to the unique and compelling nature of the piece.</t>
  </si>
  <si>
    <t>The musical piece showcases a pitch range within [R1A2N3G4E5] [oc0ta1ve2s3] and utilizes the [[K01E12Y23]3 k4ey5], conveying a unique and resonant sound. Its duration is [T1M213] seconds with a moderate beat, and the [I1N2S3T4R5U6M7E8N9T0S1] add to the musical composition. The [ti0me1 s2ig3na4tu5re6] of the music is [T1I2M3E4_5S6I7G8N9A0T1U2R3E4], and the song moves gently. This music does not adhere to the traditions of [G1E2N3R4E5] style, but rather offers a distinctive approach to composition that sets it apart from traditional genres.</t>
  </si>
  <si>
    <t>The pitch range of [R1A2N3G4E5] [oc0ta1ve2s3] adds a distinctive character to the music, emphasizing its emotional depth, while the song's highly intense rhythm complements it. Additionally, this song is devoid of [I1N2S3T4R5U6M7E8N9T0S1], further enhancing its unique and raw quality.</t>
  </si>
  <si>
    <t>The musical piece showcases a pitch range within [R1A2N3G4E5] [oc0ta1ve2s3] and is composed in the [[K01E12Y23]3 k4ey5]. Running for [T1M213] seconds, this song has a very meditative beat and deliberately excludes [I1N2S3T4R5U6M7E8N9T0S1]. With a [ti0me1 s2ig3na4tu5re6 o7f 8[T91I02M13E24_35S46I57G68N79A80T91U02R13E24]3], the music moves at a moderate pace, taking the song outside of the typical boundaries of [G1E2N3R4E5] genre.</t>
  </si>
  <si>
    <t>['P4_1', 'TM1_1', 'R3_1', 'TS1_1', 'I1_1', 'T1_0', 'S2_0']</t>
  </si>
  <si>
    <t>The music's limited pitch range of [R1A2N3G4E5] [oc0ta1ve2s3] allows for a greater emphasis on the nuances of tone and phrasing, while the length of the track, [T1M213] seconds, adds to its impact. Incredibly powerful rhythm permeates the song, which follows a [T1I2M3E4_5S6I7G8N9A0T1U2R3E4] meter, while [I1N2S3T4R5U6M7E8N9T0S1] play an important role in shaping the overall sound. Played at a quick pace, this music stands out as a departure from the typical representation of [A1R2T3I4S5T6]'s genre.</t>
  </si>
  <si>
    <t>In this song, the music is played at a low [te0mp1o2] while an uncommon [ti0me1 s2ig3na4tu5re6] is utilized. The combination of the slow pace and unusual [ti0me1 s2ig3na4tu5re6] gives the music a distinct and unique sound that sets it apart from more typical songs in the same genre. The musicians who created this piece likely put a lot of thought and experimentation into crafting the music to ensure that it would be both memorable and enjoyable for their listeners.</t>
  </si>
  <si>
    <t>['P4_1', 'R3_1', 'T1_1', 'S4_0', 'B1_1']</t>
  </si>
  <si>
    <t>The music being discussed has a limited pitch range of [R1A2N3G4E5] [oc0ta1ve2s3], which allows for a greater emphasis on the nuances of tone and phrasing. Despite this, the [te0mp1o2] of the song is really intense, moving at a slow rate. However, this music is not evocative of the classic [G1E2N3R4E5] sound. The song itself is composed of approximately [[N01U12M23_34B45A56R67S78]8 b9ar0s1], which gives a sense of its structure and length.</t>
  </si>
  <si>
    <t>The [ti0me1 s2ig3na4tu5re6] of the music is [T1I2M3E4_5S6I7G8N9A0T1U2R3E4], and the song's length is approximately [[N01U12M23_34B45A56R67S78]8 b9ar0s1]. The sound of the music is produced by using [I1N2S3T4R5U6M7E8N9T0S1].</t>
  </si>
  <si>
    <t>The music has a distinctive character that emphasizes its emotional depth, largely due to its pitch range of [R1A2N3G4E5] [oc0ta1ve2s3]. The use of [[K01E12Y23]3 k4ey5] creates a rich and dynamic sonic palette, further contributing to the music's overall sound. [I1N2S3T4R5U6M7E8N9T0S1] are notably absent from the instrumentation in this song, which is defined by its intense emotional quality, evoking [E1M2O3T4I5O6N7].</t>
  </si>
  <si>
    <t>The musical piece showcases a pitch range within [R1A2N3G4E5] [oc0ta1ve2s3] and utilizes the [[K01E12Y23]3 k4ey5] to create a rich and dynamic sonic palette. With a running time of [T1M213] seconds, the song features a calm and moderate rhythm and is enriched by the presence of [I1N2S3T4R5U6M7E8N9T0S1]. The music incorporates the [[T01I12M23E34_45S56I67G78N89A90T01U12R23E34]4 t5im6e 7si8gn9at0ur1e2] and is played at a rapid pace, although it does not embody the essence of the [G1E2N3R4E5] genre.</t>
  </si>
  <si>
    <t>It is energetic and lively. The fast beat creates a sense of excitement and movement, driving the listener to tap their feet and dance along. Despite the frenetic pace, the melody remains clear and distinct, allowing each instrument to shine and contributing to the overall sense of joy and exhilaration. Whether played in a concert hall or at a party, this music is sure to get people moving and feeling alive.</t>
  </si>
  <si>
    <t>The music in this song is given its sound through the use of [I1N2S3T4R5U6M7E8N9T0S1]. With a limited pitch range of [R1A2N3G4E5] [oc0ta1ve2s3], this music emphasizes the nuances of tone and phrasing, resulting in a captivating and memorable experience. Despite its unconventional [T1I2M3E4_5S6I7G8N9A0T1U2R3E4], the rhythm in this song is really lively. The sluggish [te0mp1o2] conveys a [E1M2O3T4I5O6N7] feeling throughout the [T1M213]-second duration. Overall, this song offers a unique musical experience with its use of [[K01E12Y23]3 k4ey5] and non-traditional [ti0me1 s2ig3na4tu5re6], making it a distinctive addition to any playlist.</t>
  </si>
  <si>
    <t>['K1_1', 'TM1_1', 'S4_0']</t>
  </si>
  <si>
    <t>This music conveys a unique and resonant sound with its use of the [[K01E12Y23]3 k4ey5]. The song plays for [T1M213] seconds and is not a prime example of the typical [G1E2N3R4E5] style.</t>
  </si>
  <si>
    <t>['K1_1', 'R3_2', 'TS1_1', 'I1_0', 'B1_1']</t>
  </si>
  <si>
    <t>The [ke0y1] gives this music a special emotional quality, while the [te0mp1o2] of the song is moderate. [T1I2M3E4_5S6I7G8N9A0T1U2R3E4] is the [ti0me1 s2ig3na4tu5re6] of the music, and the composition of this song does not involve the use of [I1N2S3T4R5U6M7E8N9T0S1]. The song's length is determined by [[N01U12M23_34B45A56R67S78]8 b9ar0s1].</t>
  </si>
  <si>
    <t>The song's rhythm is fast, and it spans [[N01U12M23_34B45A56R67S78]8 b9ar0s1]. The music's use of the [[K01E12Y23]3 k4ey5] creates a rich and dynamic sonic palette, adding to the overall energy of the piece.</t>
  </si>
  <si>
    <t>['P4_1', 'TM1_1', 'R3_0', 'TS1_o', 'I1_1', 'T1_2']</t>
  </si>
  <si>
    <t>The music's limited pitch range of [R1A2N3G4E5] [oc0ta1ve2s3] allows for a greater emphasis on the nuances of tone and phrasing, while its running time of [T1M213] seconds provides ample opportunity for immersion. The rhythm in this song is remarkably soothing to the ears, despite the unconventional [ti0me1 s2ig3na4tu5re6 o7f 8[T91I02M13E24_35S46I57G68N79A80T91U02R13E24]3]. The vital utilization of [I1N2S3T4R5U6M7E8N9T0S1] adds depth and texture to the composition, which is performed at a moderate pace, enhancing its overall impact.</t>
  </si>
  <si>
    <t>['TM1_1', 'R3_0', 'TS1_o', 'I4_0', 'T1_2']</t>
  </si>
  <si>
    <t>This song has a duration of [T1M213] seconds and features a [ti0me1 s2ig3na4tu5re6] that is not commonly found. The rhythm is very gentle and easy, and the melody track does not include the sound of [I1N2S3T4R5U6M7E8N9T0]. The music is played at a moderate pace, creating a unique and distinctive sound that sets it apart from other songs.</t>
  </si>
  <si>
    <t>The music's compact pitch range, spanning [R1A2N3G4E5] [oc0ta1ve2s3], contributes to a focused and impactful performance. Set to a medium [te0mp1o2], the song plays for [T1M213] seconds, allowing for a precise execution of its musical elements.</t>
  </si>
  <si>
    <t>['TM1_1', 'R3_1', 'T1_1', 'EM1_1', 'B1_1']</t>
  </si>
  <si>
    <t>This song is [E1M2O3T4I5O6N7]-filled, with an extremely strong beat and a slow [te0mp1o2]. It is divided into [[N01U12M23_34B45A56R67S78]8 b9ar0s1] and has a duration of [T1M213] seconds.</t>
  </si>
  <si>
    <t>['T1_0', 'I4_0', 'K1_1', 'B1_1']</t>
  </si>
  <si>
    <t>This high-speed music track features a melody that doesn't use [I1N2S3T4R5U6M7E8N9T0]. The [[K01E12Y23]3 k4ey5] used in the song creates a powerful and memorable sound. The song structure is composed of [[N01U12M23_34B45A56R67S78]8 b9ar0s1], providing a unique musical experience.</t>
  </si>
  <si>
    <t>The [te0mp1o2] of this song is rapid and its use of the [[K01E12Y23]3 k4ey5] creates a distinct atmosphere that spans [[N01U12M23_34B45A56R67S78]8 b9ar0s1]. Interestingly, the music intentionally excludes certain instruments, adding to its unique character and style.</t>
  </si>
  <si>
    <t>['P4_1', 'K1_1', 'R3_1', 'T1_2', 'S4_0']</t>
  </si>
  <si>
    <t>The music's compact pitch range, spanning [R1A2N3G4E5] [oc0ta1ve2s3], leads to a focused and impactful performance. Additionally, the use of the [[K01E12Y23]3 k4ey5] creates a rich and dynamic sonic palette. The pronounced rhythm, combined with a moderate [te0mp1o2], further enhances the overall effect of the music. Despite its unique qualities, this song does not adhere to the traditions of the classic [G1E2N3R4E5] style.</t>
  </si>
  <si>
    <t>The use of a specific pitch range of [R1A2N3G4E5] [oc0ta1ve2s3] creates a cohesive and unified sound throughout the musical piece. Additionally, this music's use of [[K01E12Y23]3 k4ey5] creates a distinct atmosphere, which is enhanced by the gentle and relaxing rhythm that runs for [T1M213] seconds. The music is further enriched by the use of [I1N2S3T4R5U6M7E8N9T0S1] and is in [T1I2M3E4_5S6I7G8N9A0T1U2R3E4]. Overall, the music moves at a balanced rate and evokes a [E1M2O3T4I5O6N7] feeling, making for a complete musical experience.</t>
  </si>
  <si>
    <t>['K1_1', 'R3_2', 'TS1_o', 'I1_1', 'T1_0', 'EM1_1', 'B1_1']</t>
  </si>
  <si>
    <t>This music's use of [[K01E12Y23]3 k4ey5] creates a distinct atmosphere, while the [te0mp1o2] of the song is just right. The chosen [ti0me1 s2ig3na4tu5re6] for this piece is not common, and [I1N2S3T4R5U6M7E8N9T0S1] play an important role in shaping the music. Moving at a fast rate, this composition effectively conveys [E1M2O3T4I5O6N7] throughout. Spanning approximately [[N01U12M23_34B45A56R67S78]8 b9ar0s1], the song captivates listeners with its unique blend of elements.</t>
  </si>
  <si>
    <t>The [ke0y1] in which a piece of music is played can have a profound effect on its emotional quality, and this is particularly true in the case of the song that progresses through [[N01U12M23_34B45A56R67S78]8 b9ar0s1]. The [ke0y1] chosen for this piece gives it a special emotional quality that is hard to replicate in any other [ke0y1], and as the song progresses through its [[N01U12M23_34B45A56R67S78]8 b9ar0s1], the listener is taken on a journey that is both emotional and musically satisfying. Overall, the choice of [ke0y1] and the progression of the bars work together to create a unique musical experience that is both memorable and moving.</t>
  </si>
  <si>
    <t>The [ti0me1 s2ig3na4tu5re6] of this song is not regular, although it has a steady and moderate rhythm. [I1N2S3T4R5U6M7E8N9T0S1] are not included in the instrumentation of the song.</t>
  </si>
  <si>
    <t>The music's limited pitch range of [R1A2N3G4E5] [oc0ta1ve2s3] allows for a greater emphasis on the nuances of tone and phrasing, while its use of [[K01E12Y23]3 k4ey5] creates a distinct atmosphere. Running for [T1M213] seconds, the song maintains a moderate beat and intentionally omits the use of [I1N2S3T4R5U6M7E8N9T0S1] in its arrangement. With a [ti0me1 s2ig3na4tu5re6 o7f 8[T91I02M13E24_35S46I57G68N79A80T91U02R13E24]3], the song's fast-paced beat complements its [E1M2O3T4I5O6N7] nature.</t>
  </si>
  <si>
    <t>The use of a specific pitch range of [R1A2N3G4E5] [oc0ta1ve2s3] creates a cohesive and unified sound throughout the musical piece, while the song's [te0mp1o2] remains moderate. Filled with [E1M2O3T4I5O6N7], the music conveys a powerful message that resonates with the listener. This song has a running time of [T1M213] seconds, providing ample time for the listener to fully immerse themselves in the emotions and musical themes presented.</t>
  </si>
  <si>
    <t>In this song, [I1N2S3T4R5U6M7E8N9T0S1] are utilized in the musical performance, creating a very dynamic rhythm that can be counted in [[N01U12M23_34B45A56R67S78]8 b9ar0s1].</t>
  </si>
  <si>
    <t>['K1_1', 'TM1_1', 'TS1_o', 'I1_0', 'T1_2', 'EM1_1']</t>
  </si>
  <si>
    <t>The [[K01E12Y23]3 k4ey5] gives this music a special emotional quality, and the song is filled with [E1M2O3T4I5O6N7]. Although the song's length is [T1M213] seconds, its rhythm remains moderate, and its [ti0me1 s2ig3na4tu5re6] deviates from the norm. Interestingly, you won't hear any [I1N2S3T4R5U6M7E8N9T0S1] in this song, yet it still manages to evoke a powerful emotional response in the listener.</t>
  </si>
  <si>
    <t>['P4_1', 'K1_1', 'TS1_o', 'T1_1', 'EM1_1']</t>
  </si>
  <si>
    <t>The use of a specific pitch range of [R1A2N3G4E5] [oc0ta1ve2s3] creates a cohesive and unified sound throughout the musical piece, which is further enhanced by its use of [[K01E12Y23]3 k4ey5]. This music conveys a unique and resonant sound, with the [ti0me1 s2ig3na4tu5re6 o7f 8[T91I02M13E24_35S46I57G68N79A80T91U02R13E24]3], which is not commonly used, adding to its distinctive quality. The song is performed at a leisurely pace, allowing the listener to fully absorb the emotion that the music conveys, which is [E1M2O3T4I5O6N7]. Overall, the combination of pitch range, [ke0y1], [ti0me1 s2ig3na4tu5re6], and [te0mp1o2] come together to create a powerful and emotive musical experience.</t>
  </si>
  <si>
    <t>['P4_1', 'K1_1', 'R3_0', 'TS1_o', 'T1_1', 'S4_1', 'B1_1']</t>
  </si>
  <si>
    <t>The pitch range of [R1A2N3G4E5] [oc0ta1ve2s3] adds a distinctive character to the music, emphasizing its emotional depth, while the use of [[K01E12Y23]3 k4ey5] creates a rich and dynamic sonic palette. This song has a very mellow rhythm and features an atypical [[T01I12M23E34_45S56I67G78N89A90T01U12R23E34]4 t5im6e 7si8gn9at0ur1e2]. With its low-[te0mp1o2] nature, the song embodies the characteristics of [G1E2N3R4E5] style, covering [[N01U12M23_34B45A56R67S78]8 b9ar0s1].</t>
  </si>
  <si>
    <t>['K1_1', 'P4_1', 'T1_2', 'S4_0']</t>
  </si>
  <si>
    <t>The [[K01E12Y23]3 k4ey5] in this music produces a powerful and memorable sound that is a standout feature of the piece. The song's pitch range spans [R1A2N3G4E5] [oc0ta1ve2s3], showcasing the versatility and range of the musical composition. In addition to its impressive range, the piece also boasts a balanced beat that adds to its overall appeal. However, despite these impressive qualities, the music does not possess the classic features of the [G1E2N3R4E5] sound, setting it apart from other pieces within the genre.</t>
  </si>
  <si>
    <t>['P4_1', 'K1_1', 'I1_0', 'T1_0', 'EM1_1']</t>
  </si>
  <si>
    <t>This music provides a distinctive and unforgettable listening experience with its pitch range of [R1A2N3G4E5] [oc0ta1ve2s3] and captivating choice of [[K01E12Y23]3 k4ey5]. The arrangement of this song intentionally omits the use of [I1N2S3T4R5U6M7E8N9T0S1], and the fast [te0mp1o2] adds to its expressive nature, conveying a strong sense of [E1M2O3T4I5O6N7].</t>
  </si>
  <si>
    <t>The music is of moderate speed and utilizes the [[K01E12Y23]3 k4ey5] to create a rich and dynamic sonic palette.</t>
  </si>
  <si>
    <t>['S4_0', 'TM1_1', 'R3_2', 'I1_1']</t>
  </si>
  <si>
    <t>The song that plays for [T1M213] seconds does not embody the essence of [G1E2N3R4E5] genre, despite being enriched by [I1N2S3T4R5U6M7E8N9T0S1] and having a consistent and moderate beat. While the music is enjoyable to some extent, it lacks the defining characteristics and elements that would make it truly representative of the [G1E2N3R4E5] genre.</t>
  </si>
  <si>
    <t>The song's pace is moderate, and the music has a [E1M2O3T4I5O6N7] feeling. The combination of the two elements creates a unique atmosphere that captures the listener's attention and draws them into the emotions conveyed by the music. The moderate [te0mp1o2] provides a steady and grounding foundation for the emotional depth and intensity of the music, allowing the listener to fully immerse themselves in the experience. Whether the [E1M2O3T4I5O6N7] feeling is one of joy, sadness, or something in between, the song's pacing and musical expression work in tandem to create a powerful and memorable listening experience.</t>
  </si>
  <si>
    <t>['P4_1', 'K1_1', 'R3_1', 'S4_0', 'B1_1']</t>
  </si>
  <si>
    <t>The music in question possesses several unique qualities that distinguish it from typical examples of its genre. Its pitch range spans [R1A2N3G4E5] [oc0ta1ve2s3], contributing to its distinct character and emphasizing its emotional depth. Additionally, the use of the [[K01E12Y23]3 k4ey5] creates a unique and resonant sound. The rhythm in this song is also quite dynamic. Despite these individualistic elements, this music does not conform to the typical characteristics of [G1E2N3R4E5]. The song has a duration of [[N01U12M23_34B45A56R67S78]8 b9ar0s1].</t>
  </si>
  <si>
    <t>This music's choice of [[K01E12Y23]3 k4ey5], with a compact pitch range of [R1A2N3G4E5] [oc0ta1ve2s3], results in a focused and impactful musical performance, creating a captivating and memorable experience that projects a calming and soothing beat. The track runs for [T1M213] seconds and employs an uncommon [[T01I12M23E34_45S56I67G78N89A90T01U12R23E34]4 t5im6e 7si8gn9at0ur1e2], played at a leisurely pace. Interestingly, this song's composition does not involve the use of [I1N2S3T4R5U6M7E8N9T0S1], yet you can count [[N01U12M23_34B45A56R67S78]8 b9ar0s1], all while projecting [E1M2O3T4I5O6N7].</t>
  </si>
  <si>
    <t>['P4_1', 'T1_0', 'TM1_1', 'R3_2']</t>
  </si>
  <si>
    <t>The song's compact pitch range, spanning [R1A2N3G4E5] [oc0ta1ve2s3], creates a focused and impactful musical performance, which is further enhanced by its moderate beat. Despite moving at a rapid rate, the song's running time is [T1M213] seconds, allowing for a concise and dynamic listening experience.</t>
  </si>
  <si>
    <t>The choice of [[K01E12Y23]3 k4ey5] in this music creates a captivating and memorable experience, despite the rapid [te0mp1o2] and notable absence of [I1N2S3T4R5U6M7E8N9T0S1]. The song maintains a moderate pace and consists of a total of [[N01U12M23_34B45A56R67S78]8 b9ar0s1].</t>
  </si>
  <si>
    <t>The music's limited pitch range of [R1A2N3G4E5] [oc0ta1ve2s3] allows for a greater emphasis on the nuances of tone and phrasing, while its choice of [[K01E12Y23]3 k4ey5] results in a captivating and memorable experience. The song, which plays for [T1M213] seconds, features a very peaceful beat and is based on a [[T01I12M23E34_45S56I67G78N89A90T01U12R23E34]4 t5im6e 7si8gn9at0ur1e2]. Notably, you won't hear any [I1N2S3T4R5U6M7E8N9T0S1] in this song, as it does not conform to the usual standards of the [G1E2N3R4E5] genre.</t>
  </si>
  <si>
    <t>['T1_1', 'S4_0', 'R3_1', 'TS1_o']</t>
  </si>
  <si>
    <t>The music I'm listening to has a gentle [te0mp1o2], but it's not reflective of the usual musical conventions of [G1E2N3R4E5] style. Despite its unconventional style, the rhythm in this song is very pronounced and stands out. Additionally, the [ti0me1 s2ig3na4tu5re6] used in this song is out of the ordinary, being [T1I2M3E4_5S6I7G8N9A0T1U2R3E4]. Overall, this song is a unique and interesting departure from the norm within its genre, featuring a pronounced rhythm and an uncommon [ti0me1 s2ig3na4tu5re6] that sets it apart from typical [G1E2N3R4E5] music.</t>
  </si>
  <si>
    <t>This music creates a distinct atmosphere defined by its [E1M2O3T4I5O6N7], which is reinforced by the use of the [[K01E12Y23]3 k4ey5]. Additionally, the song structure is made up of [[N01U12M23_34B45A56R67S78]8 b9ar0s1], contributing to the overall composition and arrangement of the piece.</t>
  </si>
  <si>
    <t>The musical piece is a stunning showcase of its pitch range, spanning [R1A2N3G4E5] [oc0ta1ve2s3]. The use of [[K01E12Y23]3 k4ey5] creates a rich and dynamic sonic palette, adding depth and complexity to the composition. The track is [T1M213] seconds long, allowing ample time for the melody to unfold and develop. The song's [ti0me1 s2ig3na4tu5re6] is atypical, providing a unique rhythmic structure that keeps listeners engaged and intrigued. Finally, the music's sound is crafted through the skillful use of [I1N2S3T4R5U6M7E8N9T0S1], each one contributing its unique timbre to the overall sonic landscape. Together, these elements combine to create a truly remarkable musical experience.</t>
  </si>
  <si>
    <t>['K1_1', 'R3_0', 'TS1_1', 'T1_2', 'S4_0', 'S2_1']</t>
  </si>
  <si>
    <t>The music's use of [[K01E12Y23]3 k4ey5] creates a distinct atmosphere, accompanied by a very serene rhythm. With a [ti0me1 s2ig3na4tu5re6 o7f 8[T91I02M13E24_35S46I57G68N79A80T91U02R13E24]3], this music is played at a moderate [te0mp1o2], and it defies easy classification within any specific [G1E2N3R4E5] style. Overall, the music embodies [A1R2T3I4S5T6]'s unique sound.</t>
  </si>
  <si>
    <t>The music has a distinctive character that is emphasized by its pitch range of [R1A2N3G4E5] [oc0ta1ve2s3], and it also has a special emotional quality due to its use of [K1E2Y3]. Although the song's running time is [T1M213] seconds, the [te0mp1o2] is laid-back and played at a leisurely pace. The instrumentation in this song does not include [I1N2S3T4R5U6M7E8N9T0S1], and it follows a [T1I2M3E4_5S6I7G8N9A0T1U2R3E4] meter. Overall, the music conveys a strong sense of [E1M2O3T4I5O6N7] and emotional depth.</t>
  </si>
  <si>
    <t>['I4_0', 'B1_1', 'TM1_1', 'R3_2']</t>
  </si>
  <si>
    <t>In this song, the melody track intentionally lacks any specific instrument, while still offering a balanced rhythm. The track spans [[N01U12M23_34B45A56R67S78]8 b9ar0s1] and runs for [T1M213] seconds. Despite the absence of a specific instrument, the melody track blends well with the rest of the song, resulting in a cohesive musical experience.</t>
  </si>
  <si>
    <t>['T1_1', 'K1_1', 'B1_1', 'I1_0']</t>
  </si>
  <si>
    <t>The slow pace of this song is accompanied by a powerful and memorable sound provided by the [[K01E12Y23]3 k4ey5]. The song is divided into [[N01U12M23_34B45A56R67S78]8 b9ar0s1] and deliberately opts not to incorporate any additional instruments.</t>
  </si>
  <si>
    <t>The music's choice of [[K01E12Y23]3 k4ey5] creates a captivating and memorable experience, while the song deviates from the typical sound of the [G1E2N3R4E5] genre. Despite not conforming to the usual sonic characteristics of its genre, the music's unique [ke0y1] selection contributes to the song's distinctive and noteworthy qualities. Overall, the combination of the unconventional [ke0y1] and genre-defying sound makes for a compelling and refreshing listening experience.</t>
  </si>
  <si>
    <t>This song has a very comfortable beat, and its pitch range is within [R1A2N3G4E5] [oc0ta1ve2s3]. However, the [ti0me1 s2ig3na4tu5re6] of the song is not usual, as it follows [T1I2M3E4_5S6I7G8N9A0T1U2R3E4]. Despite its unconventional [ti0me1 s2ig3na4tu5re6], the comfortable beat and the pitch range within [R1A2N3G4E5] [oc0ta1ve2s3] make the song enjoyable to listen to.</t>
  </si>
  <si>
    <t>['EM1_1', 'P4_1', 'B1_1', 'TM1_1']</t>
  </si>
  <si>
    <t>The music is characterized by its [E1M2O3T4I5O6N7] nature, with a pitch range that spans [R1A2N3G4E5] [oc0ta1ve2s3]. The song comprises roughly [[N01U12M23_34B45A56R67S78]8 b9ar0s1] and has a duration of [T1M213] seconds.</t>
  </si>
  <si>
    <t>With a pitch range spanning [R1A2N3G4E5] [oc0ta1ve2s3], this music offers a diverse and dynamic listening experience, while the [[K01E12Y23]3 k4ey5] gives it a special emotional quality. The track is [T1M213] seconds long and possesses a balanced rhythm. It stands out for its composition, which avoids the use of [I1N2S3T4R5U6M7E8N9T0S1], and features an unconventional [ti0me1 s2ig3na4tu5re6 o7f 8[T91I02M13E24_35S46I57G68N79A80T91U02R13E24]3]. With a low-[te0mp1o2], this music captures the essence of the typical [G1E2N3R4E5] sound.</t>
  </si>
  <si>
    <t>['P4_1', 'K1_1', 'TM1_1', 'R3_2', 'TS1_1', 'I1_1', 'S4_0']</t>
  </si>
  <si>
    <t>The music in question possesses several notable characteristics that contribute to its unique sound. Firstly, its pitch range spans [R1A2N3G4E5] [oc0ta1ve2s3], imbuing it with a distinctive character that emphasizes the emotional depth of the composition. Additionally, the use of the [[K01E12Y23]3 k4ey5] creates a rich and dynamic sonic palette. The song's [te0mp1o2] falls within the middle range, and it plays for [T1M213] seconds in [T1I2M3E4_5S6I7G8N9A0T1U2R3E4] meter. The music features [I1N2S3T4R5U6M7E8N9T0S1] prominently, and while it is not rooted in the traditions of the classic [G1E2N3R4E5] style, it nonetheless showcases a remarkable blend of diverse musical elements.</t>
  </si>
  <si>
    <t>The music being referred to in this context offers a diverse and dynamic listening experience, with a pitch range that spans [R1A2N3G4E5] [oc0ta1ve2s3]. The use of [I1N2S3T4R5U6M7E8N9T0S1] is vital to this musical composition, adding depth and complexity to the overall sound. Together, these elements come together to create a truly unique and captivating musical experience that is sure to delight listeners of all kinds.</t>
  </si>
  <si>
    <t>The music in question is composed in the [[K01E12Y23]3 k4ey5] and features [[N01U12M23_34B45A56R67S78]8 b9ar0s1] in its composition. It runs for [T1M213] seconds and has a [ti0me1 s2ig3na4tu5re6] that is not commonly used, namely [T1I2M3E4_5S6I7G8N9A0T1U2R3E4].</t>
  </si>
  <si>
    <t>The compact pitch range of [R1A2N3G4E5] [oc0ta1ve2s3] results in a focused and impactful musical performance composed in the [[K01E12Y23]3 k4ey5]. This [T1M213]-second-long track features a rhythm that is neither too fast nor too slow, with [I1N2S3T4R5U6M7E8N9T0S1] playing an important role in the music. It employs a [ti0me1 s2ig3na4tu5re6] that is not commonly used, [T1I2M3E4_5S6I7G8N9A0T1U2R3E4], and is played at a moderate rate. The song defies easy classification within any specific [G1E2N3R4E5] style.</t>
  </si>
  <si>
    <t>['R1_1', 'TM1_1', 'TS1_o', 'I1_1', 'T1_1', 'B1_1']</t>
  </si>
  <si>
    <t>Get ready to hit the dance floor because this song is sure to get people up and dancing. With a playing time of [T1M213] seconds, this song features a [ti0me1 s2ig3na4tu5re6] that is not commonly found, and its music is enriched by the use of [I1N2S3T4R5U6M7E8N9T0S1]. Despite playing slowly, the song's [[N01U12M23_34B45A56R67S78]8 b9ar0s1] composition makes it captivating and sets it apart from the rest.</t>
  </si>
  <si>
    <t>['I4_1', 'TS1_o']</t>
  </si>
  <si>
    <t>In this melody track, [I1N2S3T4R5U6M7E8N9T0] is prominently featured along with an unusual [ti0me1 s2ig3na4tu5re6], [T1I2M3E4_5S6I7G8N9A0T1U2R3E4]. The song stands out due to its unique use of [I1N2S3T4R5U6M7E8N9T0] and the unusual [ti0me1 s2ig3na4tu5re6] that adds a distinctive rhythm to the melody. Together, these elements create a captivating and memorable musical experience for the listener.</t>
  </si>
  <si>
    <t>['P4_1', 'K1_1', 'TM1_1', 'I1_1', 'I4_1', 'B1_1']</t>
  </si>
  <si>
    <t>The music presented in this track offers a diverse and dynamic listening experience, with a pitch range spanning [R1A2N3G4E5] [oc0ta1ve2s3]. The choice of [[K01E12Y23]3 k4ey5] results in a captivating and memorable performance. [I1N2S3T4R5U6M7E8N9T0S1] are utilized throughout the song, with the [I1N2S3T4R5U6M7E8N9T0] serving as the primary instrument for the melody track. The track has a length of [T1M213] seconds and consists of [[N01U12M23_34B45A56R67S78]8 b9ar0s1], creating a well-structured and engaging musical composition.</t>
  </si>
  <si>
    <t>The music is filled with [E1M2O3T4I5O6N7]. Its notes and melodies convey a powerful range of feelings, from joy and elation to sorrow and heartbreak. With every beat and rhythm, the music evokes a deep sense of emotion in its listeners, stirring their souls and touching their hearts. Whether it's the soaring crescendo of a symphony or the haunting strains of a ballad, music has the power to move us in ways that nothing else can. It speaks to us on a primal level, tapping into our deepest emotions and bringing them to the surface. The beauty of music lies in its ability to express what words cannot, conveying the full depth and complexity of our human experience.</t>
  </si>
  <si>
    <t>['P4_1', 'K1_1', 'TM1_1', 'R3_2', 'TS1_o', 'I1_0']</t>
  </si>
  <si>
    <t>The use of a specific pitch range of [R1A2N3G4E5] [oc0ta1ve2s3] creates a cohesive and unified sound throughout the musical piece, while the music's use of [[K01E12Y23]3 k4ey5] creates a rich and dynamic sonic palette. With a running time of [T1M213] seconds, this song exhibits a calm and moderate rhythm, and it features a [ti0me1 s2ig3na4tu5re6] that is not commonly found. [T1I2M3E4_5S6I7G8N9A0T1U2R3E4] [I1N2S3T4R5U6M7E8N9T0S1] are not a part of the instrumentation in this song.</t>
  </si>
  <si>
    <t>The music's limited pitch range of [R1A2N3G4E5] [oc0ta1ve2s3] allows for a greater emphasis on the nuances of tone and phrasing, while its use of [[K01E12Y23]3 k4ey5] creates a rich and dynamic sonic palette. With a runtime of [T1M213] seconds, this song showcases an extremely strong beat and features [I1N2S3T4R5U6M7E8N9T0S1]. Its unconventional [ti0me1 s2ig3na4tu5re6 o7f 8[T91I02M13E24_35S46I57G68N79A80T91U02R13E24]3] adds to its unique character, and it is performed at a moderate speed. Evocative of the classic [G1E2N3R4E5] sound, the music captures a timeless essence.</t>
  </si>
  <si>
    <t>['P4_1', 'R3_0', 'TS1_1', 'T1_0', 'S4_1']</t>
  </si>
  <si>
    <t>This song, rooted in the conventions of [G1E2N3R4E5] music, has a pitch range within [R1A2N3G4E5] [oc0ta1ve2s3] and moves at a fast rate despite the very laid-back [te0mp1o2]. The meter of the music is [T1I2M3E4_5S6I7G8N9A0T1U2R3E4].</t>
  </si>
  <si>
    <t>['R3_1', 'TS1_1', 'I1_1', 'T1_0', 'S4_1']</t>
  </si>
  <si>
    <t>The music in this song is a quintessential example of the [G1E2N3R4E5] genre, with a very forceful beat and a fast [te0mp1o2]. The music is in [T1I2M3E4_5S6I7G8N9A0T1U2R3E4], and it is brought to life through the use of [I1N2S3T4R5U6M7E8N9T0S1]. Overall, the combination of these elements creates an energetic and dynamic sound that perfectly encapsulates the essence of the [G1E2N3R4E5] genre.</t>
  </si>
  <si>
    <t>The use of [[K01E12Y23]3 k4ey5] in this music creates a distinct atmosphere.</t>
  </si>
  <si>
    <t>The music in this song offers a captivating and memorable experience, thanks to its choice of [[K01E12Y23]3 k4ey5]. The song features [[N01U12M23_34B45A56R67S78]8 b9ar0s1], and has a length of [T1M213] seconds. What makes this song truly stand out is its [ti0me1 s2ig3na4tu5re6], which is out of the ordinary, further contributing to its unique and distinctive sound.</t>
  </si>
  <si>
    <t>['P4_1', 'K1_1', 'TM1_1', 'TS1_o', 'I1_0', 'S4_1']</t>
  </si>
  <si>
    <t>This song is a shining example of the [G1E2N3R4E5] style, employing an uncommon [ti0me1 s2ig3na4tu5re6 o7f 8[T91I02M13E24_35S46I57G68N79A80T91U02R13E24]3] and a limited pitch range of [R1A2N3G4E5] [oc0ta1ve2s3], which allows for a greater emphasis on the nuances of tone and phrasing. The [[K01E12Y23]3 k4ey5] used in this music provides a powerful and memorable sound that is amplified by the absence of [I1N2S3T4R5U6M7E8N9T0S1]. The track runs for [T1M213] seconds, making it a concise and impactful example of this unique musical style.</t>
  </si>
  <si>
    <t>This music offers a diverse and dynamic listening experience with a pitch range spanning [R1A2N3G4E5] [oc0ta1ve2s3]. It is played in the [[K01E12Y23]3 k4ey5], providing a powerful and memorable sound. Despite being devoid of [I1N2S3T4R5U6M7E8N9T0S1], this song is characterized by [E1M2O3T4I5O6N7] and played at a fast [te0mp1o2], creating an energetic atmosphere. Overall, this music provides an emotional and unique listening experience with its range of pitch and memorable sound in the [[K01E12Y23]3 k4ey5].</t>
  </si>
  <si>
    <t>The music features a [T1I2M3E4_5S6I7G8N9A0T1U2R3E4] meter. This means that the beats in each measure are grouped into [T1I2M3E4_5S6I7G8N9A0T1U2R3E4] units. This is a common [ti0me1 s2ig3na4tu5re6] in many musical genres, including classical, pop, and rock. The [T1I2M3E4_5S6I7G8N9A0T1U2R3E4] meter gives the music a distinct rhythmic feel and helps to organize the notes into a cohesive structure. Musicians who are familiar with this [ti0me1 s2ig3na4tu5re6] can use it to create complex rhythms and syncopated patterns that add interest and energy to their music. Overall, the [T1I2M3E4_5S6I7G8N9A0T1U2R3E4] meter is an important component of many musical styles and is a fundamental element of musical theory.</t>
  </si>
  <si>
    <t>The calming rhythm of this song is achieved through the intentional omission of certain instruments in its arrangement.</t>
  </si>
  <si>
    <t>This song has a very mellow rhythm, but what makes it unique is its atypical [ti0me1 s2ig3na4tu5re6]. The combination of the two creates an interesting and enjoyable listening experience. The unconventional [ti0me1 s2ig3na4tu5re6] adds a level of complexity to the music, while the mellow rhythm keeps the overall feel of the song relaxed and easy-going. It's always exciting to come across music that breaks the mold and challenges our expectations, and this song does just that.</t>
  </si>
  <si>
    <t>The musical piece I'm describing is quite unique, with several notable features. First and foremost, it showcases an impressive pitch range that spans [R1A2N3G4E5] [oc0ta1ve2s3]. Additionally, the piece is made up of [[N01U12M23_34B45A56R67S78]8 b9ar0s1], and runs for a total of [T1M213] seconds. However, what really sets this track apart is its unconventional [ti0me1 s2ig3na4tu5re6], which adds an intriguing and unexpected element to the music. All of these elements come together to create a truly memorable and exciting musical experience that is sure to captivate listeners.</t>
  </si>
  <si>
    <t>['P4_1', 'K1_1', 'TM1_1', 'TS1_1', 'I1_0', 'EM1_1']</t>
  </si>
  <si>
    <t>The music, composed in the [[K01E12Y23]3 k4ey5], has a pitch range within [R1A2N3G4E5] [oc0ta1ve2s3]. It lasts [T1M213] seconds and follows the [[T01I12M23E34_45S56I67G78N89A90T01U12R23E34]4 t5im6e 7si8gn9at0ur1e2]. Notably absent in this song are [I1N2S3T4R5U6M7E8N9T0S1], creating a [E1M2O3T4I5O6N7] feeling.</t>
  </si>
  <si>
    <t>With a pitch range spanning [R1A2N3G4E5] [oc0ta1ve2s3], this music offers a diverse and dynamic listening experience. The [[K01E12Y23]3 k4ey5] adds a unique flavor to this music, while the song plays for [T1M213] seconds. The [te0mp1o2] in this song is very upbeat, and the [ti0me1 s2ig3na4tu5re6] employed is uncommon, featuring [T1I2M3E4_5S6I7G8N9A0T1U2R3E4].</t>
  </si>
  <si>
    <t>The compact pitch range of [R1A2N3G4E5] [oc0ta1ve2s3], combined with the powerful and memorable sound of the [[K01E12Y23]3 k4ey5], creates a focused and impactful musical performance. The rhythm of this song strikes a balance, neither too fast nor too slow, while the unconventional [[T01I12M23E34_45S56I67G78N89A90T01U12R23E34]4 t5im6e 7si8gn9at0ur1e2] adds an element of uniqueness. Spanning [[N01U12M23_34B45A56R67S78]8 b9ar0s1], the music captures a captivating essence.</t>
  </si>
  <si>
    <t>The musical performance employs instruments.</t>
  </si>
  <si>
    <t>['P4_1', 'K1_1', 'TM1_1', 'R3_0', 'I1_0', 'TS1_1', 'S4_0', 'S2_1']</t>
  </si>
  <si>
    <t>This music offers a unique and memorable listening experience with its pitch range of [R1A2N3G4E5] [oc0ta1ve2s3]. The [[K01E12Y23]3 k4ey5] adds a special emotional quality to the composition, while the track's length of [T1M213] seconds allows for a full immersion into its enchanting melodies. With a serene rhythm and deliberate exclusion of [I1N2S3T4R5U6M7E8N9T0S1], this song captivates listeners with its tranquil atmosphere. The music adopts a [[T01I12M23E34_45S56I67G78N89A90T01U12R23E34]4 t5im6e 7si8gn9at0ur1e2] and presents a distinctive style that deviates from traditional [G1E2N3R4E5] genres, yet echoes the artistic vein of [A1R2T3I4S5T6].</t>
  </si>
  <si>
    <t>['P4_1', 'K1_1', 'TM1_1', 'T1_0', 'S4_1']</t>
  </si>
  <si>
    <t>The music composed in the [[K01E12Y23]3 k4ey5] with a compact pitch range of [R1A2N3G4E5] [oc0ta1ve2s3] creates a focused and impactful musical performance. With a duration of [T1M213] seconds, this high-[te0mp1o2] song showcases the heavily influenced sound of [G1E2N3R4E5] style.</t>
  </si>
  <si>
    <t>['P4_1', 'TM1_1', 'R3_1', 'TS1_1', 'EM1_1']</t>
  </si>
  <si>
    <t>The compact pitch range of [R1A2N3G4E5] [oc0ta1ve2s3] results in a focused and impactful musical performance with an exceptionally energetic beat. This song has a runtime of [T1M213] seconds and features a [ti0me1 s2ig3na4tu5re6 o7f 8[T91I02M13E24_35S46I57G68N79A80T91U02R13E24]3]. The music is characterized by its [E1M2O3T4I5O6N7] nature.</t>
  </si>
  <si>
    <t>The compact pitch range of [R1A2N3G4E5] [oc0ta1ve2s3] results in a focused and impactful musical performance, while the [[K01E12Y23]3 k4ey5] provides a powerful and memorable sound. With a duration of [T1M213] seconds and a perfectly balanced [te0mp1o2], this song captivates listeners. The composition excludes the use of [I1N2S3T4R5U6M7E8N9T0S1], allowing the music to shine through. Based on a [[T01I12M23E34_45S56I67G78N89A90T01U12R23E34]4 t5im6e 7si8gn9at0ur1e2], the music is played at a balanced pace, evoking [E1M2O3T4I5O6N7] in its projection.</t>
  </si>
  <si>
    <t>The musical piece showcases a pitch range within [R1A2N3G4E5] [oc0ta1ve2s3] and the [[K01E12Y23]3 k4ey5], providing a powerful and memorable sound. This track is [T1M213] seconds long, with a lulling beat that incorporates [I1N2S3T4R5U6M7E8N9T0S1]. Set in [T1I2M3E4_5S6I7G8N9A0T1U2R3E4], the song features a slow rhythm and exemplifies the [G1E2N3R4E5] style.</t>
  </si>
  <si>
    <t>['P4_1', 'K1_1', 'S2_1', 'TS1_o']</t>
  </si>
  <si>
    <t>This music offers a unique and memorable listening experience with its pitch range of [R1A2N3G4E5] [oc0ta1ve2s3] and the addition of [[K01E12Y23]3 k4ey5], which adds a unique flavor. The music is in the vein of [A1R2T3I4S5T6], and although it follows this style, it also deviates from the norm with the employment of a non-typical [ti0me1 s2ig3na4tu5re6 o7f 8[T91I02M13E24_35S46I57G68N79A80T91U02R13E24]3] in this particular song. Overall, this music presents a distinctive sound that is both recognizable and experimental.</t>
  </si>
  <si>
    <t>The pitch range of [R1A2N3G4E5] [oc0ta1ve2s3] in this music creates a distinct and unforgettable auditory encounter. It offers a unique and memorable listening experience, allowing the listener to appreciate the musical composition's full range of tonal qualities. With a diverse pitch range, this music captures the listener's attention and showcases the artist's talent and creativity. The use of different [oc0ta1ve2s3] adds depth and complexity to the piece, creating a rich and diverse sound that is sure to leave a lasting impression.</t>
  </si>
  <si>
    <t>['P4_1', 'TM1_1', 'R3_0', 'TS1_1', 'T1_1', 'B1_1']</t>
  </si>
  <si>
    <t>This music offers a diverse and dynamic listening experience with a pitch range spanning [R1A2N3G4E5] [oc0ta1ve2s3]. The song has a running time of [T1M213] seconds and a very soft and smooth rhythm that moves slowly. It uses the [[T01I12M23E34_45S56I67G78N89A90T01U12R23E34]4 t5im6e 7si8gn9at0ur1e2] and consists of [[N01U12M23_34B45A56R67S78]8 b9ar0s1], which further add to the richness and complexity of the composition. With its intricate blend of various musical elements, this song promises to take the listener on a journey of both emotional and auditory stimulation.</t>
  </si>
  <si>
    <t>The pitch range of [R1A2N3G4E5] [oc0ta1ve2s3] adds a distinctive character to the music, emphasizing its emotional depth, while the [[K01E12Y23]3 k4ey5] gives this music a special emotional quality. The song plays for [T1M213] seconds and possesses a very powerful and driving beat. The inclusion of [I1N2S3T4R5U6M7E8N9T0S1] further enhances the musical composition, contributing to its balanced rhythm. Although this music does not have the classic features of the [G1E2N3R4E5] sound, it stands out with its unique blend of elements.</t>
  </si>
  <si>
    <t>In this musical piece, the use of a specific pitch range of [R1A2N3G4E5] [oc0ta1ve2s3] creates a cohesive and unified sound, while the [[K01E12Y23]3 k4ey5] adds a special emotional quality. The song has a duration of [T1M213] seconds, with a moderate beat and should include [I1N2S3T4R5U6M7E8N9T0S1]. The meter of the music is [T1I2M3E4_5S6I7G8N9A0T1U2R3E4], and it's played at a relaxed pace. Overall, this music evokes a [E1M2O3T4I5O6N7] feeling.</t>
  </si>
  <si>
    <t>The music in this song employs an uncommon [ti0me1 s2ig3na4tu5re6], which makes it stand out from other songs. In addition, the pitch range of [R1A2N3G4E5] [oc0ta1ve2s3] adds a distinctive character to the music, emphasizing its emotional depth. The [[K01E12Y23]3 k4ey5] used in this music provides a powerful and memorable sound that further enhances the overall impact of the song. The [I1N2S3T4R5U6M7E8N9T0S1] play an important role in the music, contributing to its unique sound and making it even more enjoyable to listen to. Together, these elements create a captivating musical experience that is sure to leave a lasting impression on anyone who hears it.</t>
  </si>
  <si>
    <t>The rhythm in this song is very easy on the ears, even though the [ti0me1 s2ig3na4tu5re6] used is not a common one. Despite its unusual [ti0me1 s2ig3na4tu5re6], the song manages to maintain a pleasing and accessible rhythm that makes it enjoyable to listen to. The combination of an unconventional [ti0me1 s2ig3na4tu5re6] with a pleasing rhythm creates a unique musical experience that can be appreciated by those who are both familiar and unfamiliar with music theory. Overall, the song's musicality and ability to captivate the listener's attention despite its unconventional elements are a testament to the skill and creativity of its composer.</t>
  </si>
  <si>
    <t>['P4_1', 'R1_1', 'R3_1', 'TS1_1', 'I4_1', 'B1_1']</t>
  </si>
  <si>
    <t>The music in this song has a distinctive character emphasized by its pitch range of [R1A2N3G4E5] [oc0ta1ve2s3], which also adds emotional depth to it. Despite this depth, the music is still easy to dance to, thanks to its highly intense rhythm. The song is based on a [[T01I12M23E34_45S56I67G78N89A90T01U12R23E34]4 t5im6e 7si8gn9at0ur1e2], and the melody track's main instrument is [I1N2S3T4R5U6M7E8N9T0]. The song comprises roughly [[N01U12M23_34B45A56R67S78]8 b9ar0s1], making it a well-structured and composed piece of music that blends various elements to create a unique sound.</t>
  </si>
  <si>
    <t>With a pitch range spanning [R1A2N3G4E5] [oc0ta1ve2s3], this music offers a diverse and dynamic listening experience. Its [[K01E12Y23]3 k4ey5] gives it a special emotional quality, while the song's playtime of [T1M213] seconds keeps the listener engaged. The upbeat [te0mp1o2] adds energy, and the music is further enriched by the presence of [I1N2S3T4R5U6M7E8N9T0S1]. The [ti0me1 s2ig3na4tu5re6] of the song maintains its rhythmic structure, and its gentle movement evokes a soothing ambiance. Steeped in the conventions of [G1E2N3R4E5] style, the song's sound captivates with its unique blend of elements.</t>
  </si>
  <si>
    <t>['P4_1', 'K1_1', 'TM1_1', 'R3_2', 'I1_1', 'TS1_o', 'S4_1', 'B1_1']</t>
  </si>
  <si>
    <t>The music's limited pitch range of [R1A2N3G4E5] [oc0ta1ve2s3] allows for a greater emphasis on the nuances of tone and phrasing, while its use of [[K01E12Y23]3 k4ey5] creates a rich and dynamic sonic palette. This track, [T1M213] seconds long, maintains a [te0mp1o2] that is neither too fast nor too slow. [I1N2S3T4R5U6M7E8N9T0S1] play an important role in the music, and the [ti0me1 s2ig3na4tu5re6] featured, [T1I2M3E4_5S6I7G8N9A0T1U2R3E4], is not conventional. A classic example of the [G1E2N3R4E5] style, this song consists of [[N01U12M23_34B45A56R67S78]8 b9ar0s1].</t>
  </si>
  <si>
    <t>In this track, the melody is not created using [I1N2S3T4R5U6M7E8N9T0]. Instead, the music relies on a pitch range of [R1A2N3G4E5] [oc0ta1ve2s3] to offer a unique and memorable listening experience. The meter of the music is [T1I2M3E4_5S6I7G8N9A0T1U2R3E4], contributing to the overall rhythmic structure of the composition.</t>
  </si>
  <si>
    <t>['K1_1', 'TM1_1', 'R3_2', 'TS1_1', 'I1_1', 'T1_1']</t>
  </si>
  <si>
    <t>The use of the [[K01E12Y23]3 k4ey5] in this music creates a rich and dynamic sonic palette. The song lasts [T1M213] seconds and features a [T1I2M3E4_5S6I7G8N9A0T1U2R3E4] meter with a relaxed [te0mp1o2]. The beat of the song is neither too fast nor too slow, making it easy to listen to. To enhance the sound, [I1N2S3T4R5U6M7E8N9T0S1] should be included in the music, adding depth and texture. Overall, this music is a well-crafted composition that showcases a pleasing balance of [te0mp1o2] and instrumentation.</t>
  </si>
  <si>
    <t>This music offers a unique and memorable listening experience with its pitch range of [R1A2N3G4E5] [oc0ta1ve2s3]. Its use of [[K01E12Y23]3 k4ey5] creates a rich and dynamic sonic palette. The song, lasting [T1M213] seconds, features a gentle and relaxing rhythm. It incorporates a [ti0me1 s2ig3na4tu5re6] that is not commonly used, namely [T1I2M3E4_5S6I7G8N9A0T1U2R3E4]. Straying from convention, this song is devoid of [I1N2S3T4R5U6M7E8N9T0S1] and does not represent the usual sound of [G1E2N3R4E5].</t>
  </si>
  <si>
    <t>['TS1_o', 'T1_1', 'R3_0', 'I1_0']</t>
  </si>
  <si>
    <t>The [ti0me1 s2ig3na4tu5re6] of this song is atypical, yet its rhythm moves slowly and is very harmonious. Interestingly, [I1N2S3T4R5U6M7E8N9T0S1] are notably absent in this composition, creating a unique sonic experience that diverges from typical musical conventions.</t>
  </si>
  <si>
    <t>The compact pitch range of [R1A2N3G4E5] [oc0ta1ve2s3] produces a concentrated and powerful musical performance, enhanced by the unique flavor brought by the [[K01E12Y23]3 k4ey5]. Despite its playtime of [T1M213] seconds, the song's rhythm is gentle and relaxing, devoid of any [I1N2S3T4R5U6M7E8N9T0S1]. The unusual [[T01I12M23E34_45S56I67G78N89A90T01U12R23E34]4 t5im6e 7si8gn9at0ur1e2] and moderate [te0mp1o2] further distinguish the music, which radiates [E1M2O3T4I5O6N7] and evokes a sense of emotional depth.</t>
  </si>
  <si>
    <t>['P4_1', 'K1_1', 'TM1_1', 'I1_0', 'TS1_o', 'T1_2', 'EM1_1', 'B1_1']</t>
  </si>
  <si>
    <t>This music's pitch range is within [R1A2N3G4E5] [oc0ta1ve2s3], and its use of the [[K01E12Y23]3 k4ey5] creates a distinct atmosphere. The song plays for [T1M213] seconds and is devoid of any instruments. Additionally, the [ti0me1 s2ig3na4tu5re6] of this song is not usual, with a [T1I2M3E4_5S6I7G8N9A0T1U2R3E4]. It is of moderate speed and is defined by [E1M2O3T4I5O6N7]. Overall, this song has a duration of [[N01U12M23_34B45A56R67S78]8 b9ar0s1].</t>
  </si>
  <si>
    <t>['P4_1', 'TM1_1', 'TS1_1', 'I1_1', 'S4_0', 'B1_1']</t>
  </si>
  <si>
    <t>This song, which has a runtime of [T1M213] seconds and is based on a [[T01I12M23E34_45S56I67G78N89A90T01U12R23E34]4 t5im6e 7si8gn9at0ur1e2], utilizes [I1N2S3T4R5U6M7E8N9T0S1] in the musical performance. The music's limited pitch range of [R1A2N3G4E5] [oc0ta1ve2s3] allows for a greater emphasis on the nuances of tone and phrasing. Despite not following the usual patterns of the [G1E2N3R4E5] sound, you can count [[N01U12M23_34B45A56R67S78]8 b9ar0s1] in this song.</t>
  </si>
  <si>
    <t>The song that is being played lasts for [T1M213] seconds and is composed in the [[K01E12Y23]3 k4ey5]. It consists of approximately [[N01U12M23_34B45A56R67S78]8 b9ar0s1] and has a moderate and consistent rhythm.</t>
  </si>
  <si>
    <t>The music's limited pitch range of [R1A2N3G4E5] [oc0ta1ve2s3] allows for a greater emphasis on the nuances of tone and phrasing, while its use of [[K01E12Y23]3 k4ey5] conveys a unique and resonant sound. This [T1M213]-second song features a comforting rhythm and is composed in a [T1I2M3E4_5S6I7G8N9A0T1U2R3E4] meter with [[N01U12M23_34B45A56R67S78]8 b9ar0s1].</t>
  </si>
  <si>
    <t>The musical piece uses a specific pitch range of [R1A2N3G4E5] [oc0ta1ve2s3] to create a cohesive and unified sound, while the [[K01E12Y23]3 k4ey5] contributes to a distinct atmosphere. With a runtime of [T1M213] seconds, the rhythm in this song is extremely invigorating, and [I1N2S3T4R5U6M7E8N9T0S1] are not included in the instrumentation. Featuring an unconventional [ti0me1 s2ig3na4tu5re6 o7f 8[T91I02M13E24_35S46I57G68N79A80T91U02R13E24]3], the song moves at a rapid rate and projects a strong sense of [E1M2O3T4I5O6N7].</t>
  </si>
  <si>
    <t>The compact pitch range of [R1A2N3G4E5] [oc0ta1ve2s3] results in a focused and impactful musical performance, while the [[K01E12Y23]3 k4ey5] gives this music a special emotional quality. This [T1M213]-second song features a tranquilizing beat, with [I1N2S3T4R5U6M7E8N9T0S1] not being a part of the instrumentation. Additionally, the song's [ti0me1 s2ig3na4tu5re6] [T1I2M3E4_5S6I7G8N9A0T1U2R3E4] is out of the norm, and it is played at a gentle pace. Overall, this music defies the typical conventions of the [G1E2N3R4E5] genre, offering a unique experience.</t>
  </si>
  <si>
    <t>The compact pitch range of [R1A2N3G4E5] [oc0ta1ve2s3] creates a focused and impactful musical performance, which is enhanced by the use of [[K01E12Y23]3 k4ey5], resulting in a unique and resonant sound. The track has a duration of [T1M213] seconds and features a serene rhythm that is supported by the prominent use of [I1N2S3T4R5U6M7E8N9T0S1]. The unusual [[T01I12M23E34_45S56I67G78N89A90T01U12R23E34]4 t5im6e 7si8gn9at0ur1e2] adds to the distinctiveness of the music, which has a gentle [te0mp1o2] and projects [E1M2O3T4I5O6N7]. Overall, this song offers a captivating and emotionally evocative listening experience, characterized by its carefully crafted musical elements and expressive performance.</t>
  </si>
  <si>
    <t>The music is enriched by [I1N2S3T4R5U6M7E8N9T0S1] and is based on a [[T01I12M23E34_45S56I67G78N89A90T01U12R23E34]4 t5im6e 7si8gn9at0ur1e2]. The use of these instruments adds depth and texture to the music, creating a unique sound that is enhanced by the rhythmic structure of the [ti0me1 s2ig3na4tu5re6]. Together, the instruments and [ti0me1 s2ig3na4tu5re6] work in harmony to produce a rich and captivating musical experience.</t>
  </si>
  <si>
    <t>The pitch range of [R1A2N3G4E5] [oc0ta1ve2s3] adds a distinctive character to the music, emphasizing its emotional depth, while the [[K01E12Y23]3 k4ey5] adds a unique flavor. The song's length is [T1M213] seconds, and it features a gentle and calming beat. [I1N2S3T4R5U6M7E8N9T0S1] are not included in this song, which follows a [T1I2M3E4_5S6I7G8N9A0T1U2R3E4] meter and is played at a quick pace. Although not a prime example of the typical [G1E2N3R4E5] style, the song is composed of approximately [[N01U12M23_34B45A56R67S78]8 b9ar0s1].</t>
  </si>
  <si>
    <t>This fast-paced song features [[N01U12M23_34B45A56R67S78]8 b9ar0s1] throughout and is driven by an incredibly powerful rhythm.</t>
  </si>
  <si>
    <t>['S2_0', 'K1_1', 'S4_0', 'I1_1']</t>
  </si>
  <si>
    <t>The music in this song deviates from the usual sound of [A1R2T3I4S5T6]'s music, as it employs the use of [[K01E12Y23]3 k4ey5] to convey a unique and resonant sound. Unlike the classic [G1E2N3R4E5] sound, this music is not evocative of it. The musical performance of this song incorporates [I1N2S3T4R5U6M7E8N9T0S1], adding to its distinctive character.</t>
  </si>
  <si>
    <t>The musical piece showcases a pitch range within [R1A2N3G4E5] [oc0ta1ve2s3], while its rhythm is very tranquil. The combination of the two elements creates a soothing and harmonious musical experience for the listener. The pitch range allows for a diverse range of notes and tones to be used throughout the song, while the tranquil rhythm provides a calming and peaceful backdrop for the melody to unfold. Overall, the musical composition showcases a balanced blend of pitch and rhythm, resulting in a cohesive and enjoyable piece of music.</t>
  </si>
  <si>
    <t>['K1_1', 'TM1_1', 'TS1_o', 'T1_1', 'S4_0', 'B1_1']</t>
  </si>
  <si>
    <t>With its use of the [[K01E12Y23]3 k4ey5], this music conveys a unique and resonant sound while playing for [T1M213] seconds. Its atypical [ti0me1 s2ig3na4tu5re6] and slow [te0mp1o2] contribute to its distinctiveness. Breaking away from the traditions of [G1E2N3R4E5] style, the song progresses through [[N01U12M23_34B45A56R67S78]8 b9ar0s1], showcasing its unconventional nature.</t>
  </si>
  <si>
    <t>This music's pitch range is within [R1A2N3G4E5] [oc0ta1ve2s3], and its use of the [[K01E12Y23]3 k4ey5] creates a rich and dynamic sonic palette. The song lasts [T1M213] seconds and features a calming and soothing beat. Interestingly, the composition of this song does not involve the use of [I1N2S3T4R5U6M7E8N9T0S1]. It follows a [[T01I12M23E34_45S56I67G78N89A90T01U12R23E34]4 t5im6e 7si8gn9at0ur1e2] and has a fast pace, effectively conveying [E1M2O3T4I5O6N7].</t>
  </si>
  <si>
    <t>This song has a pitch range of [R1A2N3G4E5] [oc0ta1ve2s3] and an [E1M2O3T4I5O6N7] emotional quality. It lasts for [T1M213] seconds and is played in [[T01I12M23E34_45S56I67G78N89A90T01U12R23E34]4 t5im6e 7si8gn9at0ur1e2].</t>
  </si>
  <si>
    <t>The pitch range of [R1A2N3G4E5] [oc0ta1ve2s3] in this music adds a distinctive character and emphasizes its emotional depth. The music is played at a moderate [te0mp1o2], allowing for a balanced expression of the [E1M2O3T4I5O6N7] it conveys. This song, which is [T1M213] seconds long, captures the essence of the emotion it portrays through its pitch range and [te0mp1o2].</t>
  </si>
  <si>
    <t>With a pitch range spanning [R1A2N3G4E5] [oc0ta1ve2s3], this music offers a diverse and dynamic listening experience. The use of [[K01E12Y23]3 k4ey5] creates a distinct atmosphere, while the [te0mp1o2] of the song is really intense and its [ti0me1 s2ig3na4tu5re6] is not typical [T1I2M3E4_5S6I7G8N9A0T1U2R3E4]. Despite this, the song maintains a moderate pace throughout and features [[N01U12M23_34B45A56R67S78]8 b9ar0s1], providing listeners with a unique and engaging musical journey.</t>
  </si>
  <si>
    <t>['K1_1', 'R3_2', 'TS1_1', 'I1_0', 'S4_1']</t>
  </si>
  <si>
    <t>The [G1E2N3R4E5] song, with its moderate and easy-to-follow beat, is enriched by the unique flavor that the [[K01E12Y23]3 k4ey5] adds to the music. Featuring a [T1I2M3E4_5S6I7G8N9A0T1U2R3E4] meter, this intentionally crafted composition deliberately omits certain [I1N2S3T4R5U6M7E8N9T0S1], resulting in a distinct musical experience.</t>
  </si>
  <si>
    <t>The compact pitch range of [R1A2N3G4E5] [oc0ta1ve2s3], along with being composed in the [[K01E12Y23]3 k4ey5], results in a focused and impactful musical performance with a runtime of [T1M213] seconds. The rhythm in this song is incredibly stimulating, and the use of [I1N2S3T4R5U6M7E8N9T0S1] is vital to the music. The meter of the music is [T1I2M3E4_5S6I7G8N9A0T1U2R3E4], and the song moves quickly through its [[N01U12M23_34B45A56R67S78]8 b9ar0s1]. Despite its brevity, the music projects a strong sense of [E1M2O3T4I5O6N7], making it a powerful and memorable piece.</t>
  </si>
  <si>
    <t>The [ke0y1] used in this song gives it a special emotional quality that is hard to replicate. With a running time of [T1M213] seconds, this piece of music is able to fully immerse the listener in its gentle and relaxing rhythm. The combination of the unique [ke0y1] and soothing rhythm creates a truly unforgettable musical experience.</t>
  </si>
  <si>
    <t>This music has a pitch range within [R1A2N3G4E5] [oc0ta1ve2s3], and the [[K01E12Y23]3 k4ey5] provides a powerful and memorable sound. The music is played at a high [te0mp1o2] and uses the [[T01I12M23E34_45S56I67G78N89A90T01U12R23E34]4 t5im6e 7si8gn9at0ur1e2]. It consists of [[N01U12M23_34B45A56R67S78]8 b9ar0s1].</t>
  </si>
  <si>
    <t>This music's pitch range of [R1A2N3G4E5] [oc0ta1ve2s3] offers a unique and memorable listening experience, complemented by its use of [[K01E12Y23]3 k4ey5], which conveys a unique and resonant sound. With a runtime of [T1M213] seconds, the song envelops listeners with its calming and soothing beat. By opting not to incorporate [I1N2S3T4R5U6M7E8N9T0S1], it takes on a distinct character. The music utilizes the [[T01I12M23E34_45S56I67G78N89A90T01U12R23E34]4 t5im6e 7si8gn9at0ur1e2], played at a rapid pace, further setting it apart from the typical [G1E2N3R4E5] sound.</t>
  </si>
  <si>
    <t>This [T1M213]-second song's sound is steeped in the conventions of [G1E2N3R4E5] style.</t>
  </si>
  <si>
    <t>['P4_1', 'T1_2', 'S4_0', 'TS1_1']</t>
  </si>
  <si>
    <t>The music in question has a limited pitch range of [R1A2N3G4E5] [oc0ta1ve2s3], which allows for a greater emphasis on the nuances of tone and phrasing. The song's beat is well-balanced, and it employs a [T1I2M3E4_5S6I7G8N9A0T1U2R3E4] meter. As for its genre classification, the song is not easily classified as [G1E2N3R4E5] style, indicating that it may have unique characteristics that transcend traditional genre boundaries.</t>
  </si>
  <si>
    <t>This song is composed of approximately [[N01U12M23_34B45A56R67S78]8 b9ar0s1], and its arrangement has omitted the use of [I1N2S3T4R5U6M7E8N9T0S1]. Despite its omission of certain instruments, the song still manages to showcase its musicality through its creative composition and execution. The absence of these instruments may even enhance the song's overall impact by allowing other musical elements to take the spotlight. Nonetheless, the composition and arrangement of the song ultimately rely on the artistic vision of its creator and their desired musical outcome.</t>
  </si>
  <si>
    <t>This song is played at a gentle pace with a moderate beat, and you won't hear any instruments in it.</t>
  </si>
  <si>
    <t>['T1_2', 'S4_1', 'R3_2', 'TS1_1']</t>
  </si>
  <si>
    <t>This song is a quintessential example of the [G1E2N3R4E5] genre, with a moderate rhythm and [te0mp1o2] based on a [[T01I12M23E34_45S56I67G78N89A90T01U12R23E34]4 t5im6e 7si8gn9at0ur1e2]. The music's moderate [te0mp1o2] and rhythmic structure make it a great representation of the genre, showcasing the genre's signature elements in a clear and concise way. With its precise [ti0me1 s2ig3na4tu5re6] and expertly crafted rhythms, this song is a prime example of the genre's sound and style. Whether you're a longtime fan of the genre or a newcomer looking to explore its unique sound, this song is sure to impress and delight with its expertly crafted musicality and distinctive rhythms.</t>
  </si>
  <si>
    <t>['P4_1', 'K1_1', 'TM1_1', 'R3_2', 'I1_1', 'TS1_o', 'S4_0', 'S2_1']</t>
  </si>
  <si>
    <t>The musical performance employs [I1N2S3T4R5U6M7E8N9T0S1] and has a compact pitch range of [R1A2N3G4E5] [oc0ta1ve2s3], resulting in a focused and impactful performance. In [[K01E12Y23]3 k4ey5], the music takes on a special emotional quality that is enhanced by the song's length of [T1M213] seconds and moderate, enjoyable [te0mp1o2]. While the [ti0me1 s2ig3na4tu5re6 o7f 8[T91I02M13E24_35S46I57G68N79A80T91U02R13E24]3] is out of the ordinary, this music is not a typical representation of the classic [G1E2N3R4E5] sound. Rather, it is in the vein of [A1R2T3I4S5T6], offering a unique and memorable listening experience.</t>
  </si>
  <si>
    <t>The musical piece is a leisurely-paced composition steeped in the conventions of [G1E2N3R4E5] style, showcasing a pitch range within [R1A2N3G4E5] [oc0ta1ve2s3]. The [[K01E12Y23]3 k4ey5] in which it is written imbues the music with a special emotional quality. The song has a running time of [T1M213] seconds and is divided into [[N01U12M23_34B45A56R67S78]8 b9ar0s1], allowing for a structured listening experience. Overall, the musical piece offers a captivating representation of the [G1E2N3R4E5] genre, highlighting its unique characteristics and captivating the listener with its rich sound.</t>
  </si>
  <si>
    <t>['P4_1', 'K1_1', 'TM1_1', 'T1_0', 'EM1_1', 'B1_1']</t>
  </si>
  <si>
    <t>The music being referred to offers a unique and memorable listening experience with its pitch range of [R1A2N3G4E5] [oc0ta1ve2s3]. Its [[K01E12Y23]3 k4ey5] also adds a distinctive flavor to the composition. The song has a duration of [T1M213] seconds and is high-[te0mp1o2], projecting [E1M2O3T4I5O6N7]. With [[N01U12M23_34B45A56R67S78]8 b9ar0s1], there is plenty of time to immerse oneself in the rhythmic and emotional qualities of this music.</t>
  </si>
  <si>
    <t>This captivating and memorable music's pitch range is within [R1A2N3G4E5] [oc0ta1ve2s3]. It is played at a quick pace, with a highly intense rhythm, and is [T1M213] seconds long. The choice of [[K01E12Y23]3 k4ey5] adds to its allure. The music comes to life through the use of [I1N2S3T4R5U6M7E8N9T0S1], and it follows a [T1I2M3E4_5S6I7G8N9A0T1U2R3E4] meter. Despite its quick pace and intensity, this song breaks free from the conventions of [G1E2N3R4E5] style.</t>
  </si>
  <si>
    <t>This song offers a captivating and memorable experience through its relaxed [te0mp1o2], limited pitch range of [R1A2N3G4E5] [oc0ta1ve2s3], and choice of [[K01E12Y23]3 k4ey5]. The relaxed [te0mp1o2] of the music allows for a greater emphasis on the nuances of tone and phrasing. With a limited pitch range, the music draws attention to the subtleties of its composition, creating a rich and rewarding listening experience. Additionally, the song's runtime of [T1M213] seconds allows ample time for listeners to fully immerse themselves in its sonic landscape.</t>
  </si>
  <si>
    <t>['P4_1', 'K1_1', 'TM1_1', 'R3_1', 'I1_1', 'TS1_o', 'S4_0', 'S2_0']</t>
  </si>
  <si>
    <t>The music's limited pitch range of [R1A2N3G4E5] [oc0ta1ve2s3] allows for a greater emphasis on the nuances of tone and phrasing, while the choice of [[K01E12Y23]3 k4ey5] creates a captivating and memorable experience. Despite the highly vigorous rhythm, the track's [T1M213] seconds duration and use of [I1N2S3T4R5U6M7E8N9T0S1] are vital to the music's overall impact. Interestingly, the [ti0me1 s2ig3na4tu5re6 o7f 8[T91I02M13E24_35S46I57G68N79A80T91U02R13E24]3] is not commonly used, and this music does not embody the typical features of [G1E2N3R4E5] style, making it a unique departure from expectations. It's also worth noting that this song is not a typical representation of [A1R2T3I4S5T6]'s genre, further setting it apart as a distinct and noteworthy piece.</t>
  </si>
  <si>
    <t>['K1_1', 'TM1_1', 'TS1_o', 'I1_0', 'S4_1', 'B1_1']</t>
  </si>
  <si>
    <t>The captivating and memorable experience of this music is enhanced by its choice of [[K01E12Y23]3 k4ey5]. With a length of [T1M213] seconds, the song's [ti0me1 s2ig3na4tu5re6] is atypical, and it opts not to incorporate [I1N2S3T4R5U6M7E8N9T0S1]. Unmistakably [G1E2N3R4E5] in character, this song features [[N01U12M23_34B45A56R67S78]8 b9ar0s1] throughout its entirety.</t>
  </si>
  <si>
    <t>['K1_1', 'TM1_1', 'R3_0', 'TS1_o', 'I1_0', 'T1_2', 'B1_1']</t>
  </si>
  <si>
    <t>This music is composed in the [[K01E12Y23]3 k4ey5] and is [T1M213] seconds long. The rhythm in this song is very calming, but its [ti0me1 s2ig3na4tu5re6], [T1I2M3E4_5S6I7G8N9A0T1U2R3E4], is out of the norm. You won't find any [I1N2S3T4R5U6M7E8N9T0S1] in this song, which is played at a medium pace and covers [[N01U12M23_34B45A56R67S78]8 b9ar0s1].</t>
  </si>
  <si>
    <t>['S4_1', 'R3_0', 'I1_1']</t>
  </si>
  <si>
    <t>This song belongs to the [G1E2N3R4E5] genre and features a very lulling beat. The musical performance also incorporates [I1N2S3T4R5U6M7E8N9T0S1], which adds to the overall sound and feel of the song.</t>
  </si>
  <si>
    <t>The [te0mp1o2] of this song is moderate, which makes it enjoyable to listen to. The moderate pace allows for a steady and comfortable beat, making it easy to follow along and enjoy the melody. Additionally, the [te0mp1o2] creates a pleasant balance between the different elements of the song, allowing each instrument and vocal to be heard clearly without overpowering one another. Overall, the moderate [te0mp1o2] of this song adds to its appeal and makes it a pleasant listening experience.</t>
  </si>
  <si>
    <t>['P4_1', 'K1_1', 'TM1_1', 'R3_1', 'TS1_o', 'T1_0', 'EM1_1', 'B1_1']</t>
  </si>
  <si>
    <t>The compact pitch range of [R1A2N3G4E5] [oc0ta1ve2s3] results in a focused and impactful musical performance composed in the [[K01E12Y23]3 k4ey5]. This track, [T1M213] seconds long, features a very rapid [te0mp1o2] and an uncommon [[T01I12M23E34_45S56I67G78N89A90T01U12R23E34]4 t5im6e 7si8gn9at0ur1e2]. The music is played at a brisk pace, projecting [E1M2O3T4I5O6N7] and comprising [[N01U12M23_34B45A56R67S78]8 b9ar0s1].</t>
  </si>
  <si>
    <t>['P4_1', 'K1_1', 'I1_1', 'T1_2', 'EM1_1', 'B1_1']</t>
  </si>
  <si>
    <t>The pitch range of [R1A2N3G4E5] [oc0ta1ve2s3] adds a distinctive character to the music, emphasizing its emotional depth, while the use of [[K01E12Y23]3 k4ey5] creates a rich and dynamic sonic palette. The incorporation of [I1N2S3T4R5U6M7E8N9T0S1] plays an important role in the music, contributing to its overall texture. With a balanced rate of movement, this music is filled with [E1M2O3T4I5O6N7] and spans [[N01U12M23_34B45A56R67S78]8 b9ar0s1].</t>
  </si>
  <si>
    <t>The music's special emotional quality is attributed to the [ke0y1] in which it is played. In total, the music consists of [[N01U12M23_34B45A56R67S78]8 b9ar0s1].</t>
  </si>
  <si>
    <t>['P4_1', 'TM1_1', 'R3_0', 'I1_1', 'TS1_o', 'T1_1', 'EM1_1', 'B1_1']</t>
  </si>
  <si>
    <t>This song's pitch range is within [R1A2N3G4E5] [oc0ta1ve2s3], and it has a running time of [T1M213] seconds. The [te0mp1o2] in this soothing and peaceful song is set at a leisurely pace, accompanied by the utilization of [I1N2S3T4R5U6M7E8N9T0S1] in the musical performance. Its [ti0me1 s2ig3na4tu5re6] is out of the ordinary, and it consists of [[N01U12M23_34B45A56R67S78]8 b9ar0s1]. The music is defined by [E1M2O3T4I5O6N7].</t>
  </si>
  <si>
    <t>In this [T1M213]-second-long song, the use of a specific pitch range of [R1A2N3G4E5] [oc0ta1ve2s3] creates a cohesive and unified sound that runs throughout the entire musical piece. This not only provides a sense of consistency but also helps to convey the intended [E1M2O3T4I5O6N7] through the music.</t>
  </si>
  <si>
    <t>The pitch range of a musical instrument or a vocalist refers to the range of notes or pitches that can be produced by that instrument or voice. It is typically measured in [oc0ta1ve2s3], with each [oc0ta1ve2] representing a doubling or halving of the frequency of a particular note. The specific range of a pitch range can vary widely depending on the instrument or voice type, but generally falls within a range of about 2 to 4 [oc0ta1ve2s3]. Therefore, it can be said that the pitch range of a typical musical instrument or vocalist is within [R1A2N3G4E5] [oc0ta1ve2s3].</t>
  </si>
  <si>
    <t>This song's limited pitch range of [R1A2N3G4E5] [oc0ta1ve2s3] allows for a greater emphasis on the nuances of tone and phrasing, while its use of [[K01E12Y23]3 k4ey5] creates a rich and dynamic sonic palette. Its running time of [T1M213] seconds and comfortably moderate rhythm provide a balanced listening experience. The song's composition does not involve the use of [I1N2S3T4R5U6M7E8N9T0S1], and its uncommon [[T01I12M23E34_45S56I67G78N89A90T01U12R23E34]4 t5im6e 7si8gn9at0ur1e2] adds to its unique character. Rooted in the conventions of [G1E2N3R4E5] music, the song's moderate pace invites listeners to fully appreciate its intricacies.</t>
  </si>
  <si>
    <t>With a pitch range spanning [R1A2N3G4E5] [oc0ta1ve2s3], this music offers a diverse and dynamic listening experience, while conveying a unique and resonant sound through its use of [[K01E12Y23]3 k4ey5]. The song, lasting [T1M213] seconds, captivates with its moderate and enjoyable [te0mp1o2]. [I1N2S3T4R5U6M7E8N9T0S1] are not included in the instrumentation, allowing an unconventional [ti0me1 s2ig3na4tu5re6 o7f 8[T91I02M13E24_35S46I57G68N79A80T91U02R13E24]3]. This swift-moving composition heavily embraces the influences of the [G1E2N3R4E5] genre, resulting in a truly distinctive auditory experience.</t>
  </si>
  <si>
    <t>The music offers a unique and memorable listening experience with its pitch range of [R1A2N3G4E5] [oc0ta1ve2s3]. It conveys a unique and resonant sound through its use of the [[K01E12Y23]3 k4ey5], and the rhythm is very comforting. The music is characterized by [E1M2O3T4I5O6N7], and there are [[N01U12M23_34B45A56R67S78]8 b9ar0s1] throughout the song. Together, these elements create a captivating and emotive musical piece that is sure to leave a lasting impression on the listener.</t>
  </si>
  <si>
    <t>['P4_1', 'K1_1', 'TM1_1', 'I1_0', 'TS1_1', 'T1_0', 'S4_0', 'S2_1']</t>
  </si>
  <si>
    <t>The pitch range of [R1A2N3G4E5] [oc0ta1ve2s3] adds a distinctive character to the music, emphasizing its emotional depth, while its use of [[K01E12Y23]3 k4ey5] conveys a unique and resonant sound. This track is [T1M213] seconds in length and its arrangement has omitted the use of [I1N2S3T4R5U6M7E8N9T0S1]. Based on a [[T01I12M23E34_45S56I67G78N89A90T01U12R23E34]4 t5im6e 7si8gn9at0ur1e2], the music moves at a fast rate and the song's style is not reflective of the usual features of [G1E2N3R4E5] genre. However, it follows in [A1R2T3I4S5T6]'s footsteps.</t>
  </si>
  <si>
    <t>It creates a sense of sadness. The melody is hauntingly beautiful.</t>
  </si>
  <si>
    <t>['K1_1', 'B1_1', 'TS1_1']</t>
  </si>
  <si>
    <t>The [ke0y1] of the music gives it a special emotional quality, and the song progresses over a total of [[N01U12M23_34B45A56R67S78]8 b9ar0s1]. The [ti0me1 s2ig3na4tu5re6] of the music is [T1I2M3E4_5S6I7G8N9A0T1U2R3E4].</t>
  </si>
  <si>
    <t>The song's rhythm is moderate and the use of the [[K01E12Y23]3 k4ey5] gives it a special emotional quality. Additionally, the [te0mp1o2] in this song is very laid-back, creating a relaxed and mellow atmosphere.</t>
  </si>
  <si>
    <t>['K1_1', 'TM1_1', 'R3_2', 'TS1_1', 'I1_1', 'EM1_1', 'B1_1']</t>
  </si>
  <si>
    <t>With its use of the [[K01E12Y23]3 k4ey5], this music conveys a unique and resonant sound, lasting [T1M213] seconds. It possesses a smooth and steady rhythm and is enriched by the inclusion of [I1N2S3T4R5U6M7E8N9T0S1]. The music, characterized by its [E1M2O3T4I5O6N7] feeling, is in [T1I2M3E4_5S6I7G8N9A0T1U2R3E4], and one can count [[N01U12M23_34B45A56R67S78]8 b9ar0s1] in this song.</t>
  </si>
  <si>
    <t>['P4_1', 'R3_1', 'TS1_1', 'I1_1', 'T1_0', 'EM1_1', 'B1_1']</t>
  </si>
  <si>
    <t>The use of a specific pitch range of [R1A2N3G4E5] [oc0ta1ve2s3] creates a cohesive and unified sound throughout the [N1U2M3_4B5A6R7S8]-bar musical piece, which is played at a rapid pace in [[T01I12M23E34_45S56I67G78N89A90T01U12R23E34]4 t5im6e 7si8gn9at0ur1e2]. The music features [I1N2S3T4R5U6M7E8N9T0S1] and is filled with [E1M2O3T4I5O6N7]. The [te0mp1o2] adds to the energetic and lively feel of the piece, making it a dynamic and exciting composition that captures the essence of the emotional theme.</t>
  </si>
  <si>
    <t>This song has a pitch range of [R1A2N3G4E5] [oc0ta1ve2s3], with the [[K01E12Y23]3 k4ey5] adding a unique flavor to its music. The beat is moderate and easy to follow, and the decision has been made not to incorporate [I1N2S3T4R5U6M7E8N9T0S1].</t>
  </si>
  <si>
    <t>The music's limited pitch range of [R1A2N3G4E5] [oc0ta1ve2s3] allows for a greater emphasis on the nuances of tone and phrasing, while being set in [T1I2M3E4_5S6I7G8N9A0T1U2R3E4]. This combination of a narrow pitch range and [ti0me1 s2ig3na4tu5re6] provides an opportunity for musicians to showcase their ability to convey expression and emotion through subtle variations in tone and rhythm. By focusing on these nuances, performers can add depth and complexity to the music, allowing it to resonate with listeners on a deeper level. Furthermore, the use of a specific [ti0me1 s2ig3na4tu5re6] can give the music a distinct character and energy, adding to its overall impact and meaning.</t>
  </si>
  <si>
    <t>The song employs a non-typical [ti0me1 s2ig3na4tu5re6] and uses a specific pitch range of [R1A2N3G4E5] [oc0ta1ve2s3] to create a cohesive and unified sound throughout the musical piece. Additionally, it does not conform to the usual standards of [G1E2N3R4E5] genre, and [I1N2S3T4R5U6M7E8N9T0S1] are not a part of the instrumentation in this song.</t>
  </si>
  <si>
    <t>['T1_0', 'EM1_1', 'R3_1']</t>
  </si>
  <si>
    <t>This music is defined by [E1M2O3T4I5O6N7] and has a brisk [te0mp1o2] that is accompanied by an extremely invigorating rhythm.</t>
  </si>
  <si>
    <t>The use of a specific pitch range of [R1A2N3G4E5] [oc0ta1ve2s3] creates a cohesive and unified sound throughout the musical piece composed in the [[K01E12Y23]3 k4ey5], with a duration of [T1M213] seconds. It features a balanced rhythm, where [I1N2S3T4R5U6M7E8N9T0S1] play an important role, accompanied by an uncommon [[T01I12M23E34_45S56I67G78N89A90T01U12R23E34]4 t5im6e 7si8gn9at0ur1e2]. With a relaxed [te0mp1o2], the music radiates [E1M2O3T4I5O6N7].</t>
  </si>
  <si>
    <t>['T1_2', 'B1_1', 'S4_1', 'TS1_1']</t>
  </si>
  <si>
    <t>The music I'm referring to is a prime example of the [G1E2N3R4E5] style. It has a moderate [te0mp1o2] and comprises [[N01U12M23_34B45A56R67S78]8 b9ar0s1]. Additionally, the [ti0me1 s2ig3na4tu5re6] of the music is [T1I2M3E4_5S6I7G8N9A0T1U2R3E4].</t>
  </si>
  <si>
    <t>The musical piece showcases a pitch range within [R1A2N3G4E5] [oc0ta1ve2s3] and has a length of [T1M213] seconds, embodying the essence of classic [G1E2N3R4E5] music.</t>
  </si>
  <si>
    <t>['P4_1', 'TM1_1', 'TS1_1', 'T1_1', 'S4_0']</t>
  </si>
  <si>
    <t>This music offers a diverse and dynamic listening experience with a pitch range spanning [R1A2N3G4E5] [oc0ta1ve2s3]. The song is [T1M213] seconds long and is based on a [[T01I12M23E34_45S56I67G78N89A90T01U12R23E34]4 t5im6e 7si8gn9at0ur1e2], with a relaxed [te0mp1o2]. However, it is not a true representation of the typical [G1E2N3R4E5] genre.</t>
  </si>
  <si>
    <t>['R3_0', 'I1_1', 'T1_1', 'EM1_1', 'B1_1']</t>
  </si>
  <si>
    <t>The musical performance of this song employs various instruments and is played at a leisurely pace, with a rhythm that is very tranquil. The music radiates a certain emotion and is comprised of a total of [[N01U12M23_34B45A56R67S78]8 b9ar0s1].</t>
  </si>
  <si>
    <t>The music for the song should feature [I1N2S3T4R5U6M7E8N9T0S1] and have a duration of [T1M213] seconds.</t>
  </si>
  <si>
    <t>['T1_1', 'K1_1', 'R3_1', 'I1_1']</t>
  </si>
  <si>
    <t>This song has a very powerful and driving beat, and it is played at a leisurely pace, allowing the listener to fully appreciate its nuances. The use of [[K01E12Y23]3 k4ey5] creates a rich and dynamic sonic palette that adds depth to the music and draws the listener in. Additionally, [I1N2S3T4R5U6M7E8N9T0S1] should be included in the music to fully round out its sound and give it the necessary complexity. Overall, this is a piece of music that is both engaging and thoughtfully crafted, with a strong beat and intricate instrumentation that make it a pleasure to listen to.</t>
  </si>
  <si>
    <t>The compact pitch range of [R1A2N3G4E5] [oc0ta1ve2s3] results in a focused and impactful musical performance, enhanced by the music's use of [[K01E12Y23]3 k4ey5], which creates a rich and dynamic sonic palette. With a runtime of [T1M213] seconds, this song captivates listeners with its very powerful and driving beat, complemented by the distinctive sound of [I1N2S3T4R5U6M7E8N9T0S1]. The music follows a [T1I2M3E4_5S6I7G8N9A0T1U2R3E4] meter, played at a brisk pace, ultimately defining its emotion and leaving a lasting impression.</t>
  </si>
  <si>
    <t>The [[T01I12M23E34_45S56I67G78N89A90T01U12R23E34]4 t5im6e 7si8gn9at0ur1e2] is used in the music, and its choice of [[K01E12Y23]3 k4ey5] results in a captivating and memorable experience. Despite its fast-paced beat, you won't find any [I1N2S3T4R5U6M7E8N9T0S1] in this song.</t>
  </si>
  <si>
    <t>The musical performance of this song incorporates a slow rhythm that lasts for [T1M213] seconds. The song consists of [[N01U12M23_34B45A56R67S78]8 b9ar0s1], and the sound is enriched by the use of [I1N2S3T4R5U6M7E8N9T0S1].</t>
  </si>
  <si>
    <t>['K1_1', 'R1_1', 'T1_0', 'S4_1', 'B1_1']</t>
  </si>
  <si>
    <t>This fast-paced song, which is a classic representation of [G1E2N3R4E5] music, spans approximately [[N01U12M23_34B45A56R67S78]8 b9ar0s1]. Its use of the [[K01E12Y23]3 k4ey5] creates a rich and dynamic sonic palette that makes it impossible to resist dancing along. From start to finish, this song is a true celebration of the genre, showcasing its signature rhythms and melodies with infectious energy. Whether you're a long-time fan or new to the style, this track is sure to get you moving.</t>
  </si>
  <si>
    <t>['P4_1', 'K1_1', 'TM1_1', 'R3_0', 'TS1_o', 'I1_0', 'S4_1']</t>
  </si>
  <si>
    <t>The cohesive and unified sound throughout the musical piece is achieved by using a specific pitch range of [R1A2N3G4E5] [oc0ta1ve2s3]. Adding to its special emotional quality is the fact that it is in the [[K01E12Y23]3 k4ey5]. Despite being a [T1M213]-second song, it has a very relaxing [te0mp1o2]. Furthermore, the chosen [ti0me1 s2ig3na4tu5re6] for this song is not ordinary and is set to [T1I2M3E4_5S6I7G8N9A0T1U2R3E4]. The composition of this song does not involve the use of [I1N2S3T4R5U6M7E8N9T0S1], yet it successfully embodies the essence of [G1E2N3R4E5] music.</t>
  </si>
  <si>
    <t>This music's use of [[K01E12Y23]3 k4ey5] creates a distinct atmosphere with a running time of [T1M213] seconds. The [ti0me1 s2ig3na4tu5re6] chosen for this song, which is not common, contributes to its unique character. It is performed slowly, and [[N01U12M23_34B45A56R67S78]8 b9ar0s1] can be heard in this song.</t>
  </si>
  <si>
    <t>['T1_0', 'EM1_1', 'TM1_1', 'TS1_1']</t>
  </si>
  <si>
    <t>The song, which is [T1M213] seconds long and based on a [[T01I12M23E34_45S56I67G78N89A90T01U12R23E34]4 t5im6e 7si8gn9at0ur1e2], is performed quickly and conveys [E1M2O3T4I5O6N7] through its music.</t>
  </si>
  <si>
    <t>['P4_1', 'TM1_1', 'I1_1', 'I4_1', 'B1_1']</t>
  </si>
  <si>
    <t>The music in this track is characterized by a distinctive pitch range of [R1A2N3G4E5] [oc0ta1ve2s3], which adds to its emotional depth. The track's duration is [T1M213] seconds, during which the music is enriched by a variety of instruments, including [I1N2S3T4R5U6M7E8N9T0S1]. The main instrument used in the melody track is [I1N2S3T4R5U6M7E8N9T0], and the song progresses through [[N01U12M23_34B45A56R67S78]8 b9ar0s1], creating a dynamic and evolving musical experience. Overall, the combination of pitch range, instrumentation, and structure in this track come together to create a rich and engaging piece of music.</t>
  </si>
  <si>
    <t>['K1_1', 'TM1_1', 'R3_2', 'I1_1', 'R1_1', 'S4_1', 'B1_1']</t>
  </si>
  <si>
    <t>The use of [[K01E12Y23]3 k4ey5] in this music creates a rich and dynamic sonic palette, rooted in the conventions of [G1E2N3R4E5] music. The song, which lasts [T1M213] seconds and is determined by [[N01U12M23_34B45A56R67S78]8 b9ar0s1], has a [te0mp1o2] that is just right, and the use of [I1N2S3T4R5U6M7E8N9T0S1] is vital to the music. With a beat that makes it easy to dance along, this song offers a perfect combination of musical elements for an enjoyable listening experience.</t>
  </si>
  <si>
    <t>The pitch range of [R1A2N3G4E5] [oc0ta1ve2s3] adds a distinctive character to the music, emphasizing its emotional depth, while the [[K01E12Y23]3 k4ey5] provides a powerful and memorable sound. The song, [T1M213] seconds in length, showcases a dynamic rhythm, and the inclusion of [I1N2S3T4R5U6M7E8N9T0S1] contributes to the overall musical composition. Not conforming to a common [ti0me1 s2ig3na4tu5re6 o7f 8[T91I02M13E24_35S46I57G68N79A80T91U02R13E24]3], this music is played at a balanced pace, projecting [E1M2O3T4I5O6N7].</t>
  </si>
  <si>
    <t>The song's compact pitch range of [R1A2N3G4E5] [oc0ta1ve2s3] results in a focused and impactful musical performance that is enriched by [I1N2S3T4R5U6M7E8N9T0S1]. Its use of the [[K01E12Y23]3 k4ey5] gives the music a special emotional quality that projects [E1M2O3T4I5O6N7]. With a duration of [T1M213] seconds and a calm and moderate rhythm, the music follows a [T1I2M3E4_5S6I7G8N9A0T1U2R3E4] meter and moves at a slow rate. The song's structure is composed of [[N01U12M23_34B45A56R67S78]8 b9ar0s1], creating a cohesive and structured piece that is sure to leave a lasting impression on its listeners.</t>
  </si>
  <si>
    <t>The music being described has several distinctive features that contribute to its overall effect. Firstly, it is characterized by a [[T01I12M23E34_45S56I67G78N89A90T01U12R23E34]4 t5im6e 7si8gn9at0ur1e2], which gives it a unique rhythmic quality. Additionally, the use of the [[K01E12Y23]3 k4ey5] adds to the richness and dynamism of the music's sonic palette. The song has a running time of [T1M213] seconds, during which it showcases these distinctive features. Interestingly, this song is noteworthy for what it lacks as well: it is completely devoid of [I1N2S3T4R5U6M7E8N9T0S1], making it a truly unique and unusual piece of music.</t>
  </si>
  <si>
    <t>This track is [T1M213] seconds in length and has a pitch range within [R1A2N3G4E5] [oc0ta1ve2s3]. The music's use of the [[K01E12Y23]3 k4ey5] creates a distinct atmosphere, while the [ti0me1 s2ig3na4tu5re6] of the music is [T1I2M3E4_5S6I7G8N9A0T1U2R3E4]. However, the song does not have the defining characteristics of [G1E2N3R4E5] style.</t>
  </si>
  <si>
    <t>The compact pitch range of [R1A2N3G4E5] [oc0ta1ve2s3] results in a focused and impactful musical performance, while its use of [[K01E12Y23]3 k4ey5] creates a rich and dynamic sonic palette. With a runtime of [T1M213] seconds, the song showcases an incredibly powerful rhythm. Notably, the composition abstains from incorporating [I1N2S3T4R5U6M7E8N9T0S1], and its uncommon [[T01I12M23E34_45S56I67G78N89A90T01U12R23E34]4 t5im6e 7si8gn9at0ur1e2] further distinguishes it. Played at a quick pace, this music ventures beyond the conventions of [G1E2N3R4E5] style, spanning [[N01U12M23_34B45A56R67S78]8 b9ar0s1].</t>
  </si>
  <si>
    <t>['TS1_o', 'T1_2', 'R3_0', 'I1_1']</t>
  </si>
  <si>
    <t>The [ti0me1 s2ig3na4tu5re6] featured in this song is not conventional, but the music is played at a balanced pace. The rhythm is very easy-going, and [I1N2S3T4R5U6M7E8N9T0S1] should be included in the music to enhance its overall sound.</t>
  </si>
  <si>
    <t>This song has [[N01U12M23_34B45A56R67S78]8 b9ar0s1] and features a very slow and relaxing [te0mp1o2]. Interestingly, the arrangement of the song has chosen to omit the use of [I1N2S3T4R5U6M7E8N9T0S1].</t>
  </si>
  <si>
    <t>This music offers a unique and memorable listening experience with its pitch range of [R1A2N3G4E5] [oc0ta1ve2s3] and powerful sound in the [[K01E12Y23]3 k4ey5]. The song runs for [T1M213] seconds and features a dynamic rhythm, utilizing [I1N2S3T4R5U6M7E8N9T0S1] in the musical performance. Additionally, this song employs a non-standard [ti0me1 s2ig3na4tu5re6 o7f 8[T91I02M13E24_35S46I57G68N79A80T91U02R13E24]3] and has a brisk [te0mp1o2]. Overall, the music is [E1M2O3T4I5O6N7] in nature, evoking a powerful emotional response in the listener.</t>
  </si>
  <si>
    <t>The music piece employs a specific pitch range of [R1A2N3G4E5] [oc0ta1ve2s3] to create a cohesive and unified sound, complemented by the use of the [[K01E12Y23]3 k4ey5] that creates a rich and dynamic sonic palette. Clocking in at [T1M213] seconds, the music's moderate [te0mp1o2] is soft and smooth, providing an excellent foundation for the unconventional [ti0me1 s2ig3na4tu5re6 o7f 8[T91I02M13E24_35S46I57G68N79A80T91U02R13E24]3]. Interestingly, this composition doesn't involve any [I1N2S3T4R5U6M7E8N9T0S1] but still manages to express [E1M2O3T4I5O6N7] through its sound and rhythm. Overall, the unique combination of various musical elements in this piece results in a captivating and emotionally charged musical experience.</t>
  </si>
  <si>
    <t>The music in question has a limited pitch range of [R1A2N3G4E5] [oc0ta1ve2s3], which allows for a greater emphasis on the nuances of tone and phrasing. It is in the [[K01E12Y23]3 k4ey5], providing a powerful and memorable sound. The song runs for [T1M213] seconds and has a gentle [te0mp1o2], with a rhythm that is not too fast or too slow. The music is enriched by the presence of [I1N2S3T4R5U6M7E8N9T0S1], and it uses a [[T01I12M23E34_45S56I67G78N89A90T01U12R23E34]4 t5im6e 7si8gn9at0ur1e2]. Furthermore, this music is not heavily influenced by the conventions of any particular [G1E2N3R4E5] genre, allowing for a unique and individual sound.</t>
  </si>
  <si>
    <t>This song has an unconventional [ti0me1 s2ig3na4tu5re6], and as a result, it lasts [T1M213] seconds.</t>
  </si>
  <si>
    <t>The music's use of the [[K01E12Y23]3 k4ey5] creates a rich and dynamic sonic palette that blends seamlessly with the song's very comfortable beat. Additionally, the music features a [ti0me1 s2ig3na4tu5re6 o7f 8[T91I02M13E24_35S46I57G68N79A80T91U02R13E24]3], adding an extra layer of complexity to the composition. Together, these musical elements create a captivating listening experience that is sure to please any music lover.</t>
  </si>
  <si>
    <t>This music has several [ke0y1] characteristics that define it. Firstly, the length of the track is [T1M213] seconds, and it spans [[N01U12M23_34B45A56R67S78]8 b9ar0s1]. Secondly, the music is composed in the [[K01E12Y23]3 k4ey5]. Lastly, the [te0mp1o2] of the song is just right, making for a pleasant listening experience. All of these elements come together to create a cohesive and enjoyable piece of music.</t>
  </si>
  <si>
    <t>['P4_1', 'K1_1', 'TM1_1', 'R3_1', 'R1_0', 'S4_1']</t>
  </si>
  <si>
    <t>The pitch range of [R1A2N3G4E5] [oc0ta1ve2s3] adds a distinctive character to the music, emphasizing its emotional depth, while the choice of [[K01E12Y23]3 k4ey5] results in a captivating and memorable experience. With a runtime of [T1M213] seconds, this song showcases a very powerful and driving beat that will make it impossible for you to resist grooving to its rhythm. Firmly rooted in the traditions of [G1E2N3R4E5] music, the song's style further enhances its overall impact.</t>
  </si>
  <si>
    <t>The use of the [[K01E12Y23]3 k4ey5] in this [T1M213]-second-long song creates a distinct atmosphere, which is further enhanced by the song's unusual [[T01I12M23E34_45S56I67G78N89A90T01U12R23E34]4 t5im6e 7si8gn9at0ur1e2]. Despite its departure from the norm, the song maintains a moderate pace that contributes to the overall feel of [E1M2O3T4I5O6N7] that defines the music.</t>
  </si>
  <si>
    <t>['K1_1', 'TM1_1', 'TS1_1', 'I1_1', 'T1_1']</t>
  </si>
  <si>
    <t>This music's choice of [[K01E12Y23]3 k4ey5] results in a captivating and memorable experience with a duration of [T1M213] seconds. The song's [ti0me1 s2ig3na4tu5re6] is [T1I2M3E4_5S6I7G8N9A0T1U2R3E4], and it achieves its sound through the use of [I1N2S3T4R5U6M7E8N9T0S1]. However, despite these elements, the music is sluggish.</t>
  </si>
  <si>
    <t>This song is characterized by a track that lasts for [T1M213] seconds and a [te0mp1o2] that falls in the middle range. In terms of instrumentation, it has opted not to incorporate [I1N2S3T4R5U6M7E8N9T0S1].</t>
  </si>
  <si>
    <t>['P4_1', 'K1_1', 'TM1_1', 'TS1_1', 'T1_0', 'EM1_1', 'B1_1']</t>
  </si>
  <si>
    <t>With a pitch range spanning [R1A2N3G4E5] [oc0ta1ve2s3], this music offers a diverse and dynamic listening experience, made even more captivating and memorable by its choice of [[K01E12Y23]3 k4ey5]. The song runs for [T1M213] seconds and features a [T1I2M3E4_5S6I7G8N9A0T1U2R3E4] meter, moving quickly through [[N01U12M23_34B45A56R67S78]8 b9ar0s1]. The music carries a strong sense of [E1M2O3T4I5O6N7], delivering an emotional punch to listeners. Overall, this piece offers a powerful and engaging musical journey with its impressive vocal range and unique blend of rhythm and emotion.</t>
  </si>
  <si>
    <t>['K1_1', 'TM1_1', 'R3_1', 'TS1_1', 'T1_0', 'S4_1', 'B1_1']</t>
  </si>
  <si>
    <t>The [G1E2N3R4E5] style music is composed in the [[K01E12Y23]3 k4ey5] and spans approximately [[N01U12M23_34B45A56R67S78]8 b9ar0s1]. The duration of the track is [T1M213] seconds, and the rhythm is very dynamic, with [T1I2M3E4_5S6I7G8N9A0T1U2R3E4] as the meter of the music. The song is performed at a rapid pace, making it a prime representation of the genre's lively and energetic characteristics.</t>
  </si>
  <si>
    <t>['P4_1', 'K1_1', 'TM1_1', 'R3_0', 'T1_2']</t>
  </si>
  <si>
    <t>This music's pitch range is within [R1A2N3G4E5] [oc0ta1ve2s3] and its choice of [[K01E12Y23]3 k4ey5] results in a captivating and memorable experience. The duration of the track is [T1M213] seconds, during which the song's very mellow rhythm and moderate [te0mp1o2] create a soothing and relaxing ambiance.</t>
  </si>
  <si>
    <t>The pitch range of [R1A2N3G4E5] [oc0ta1ve2s3] adds a distinctive character to the music, emphasizing its emotional depth, while the [[K01E12Y23]3 k4ey5] provides a powerful and memorable sound. With a duration of [T1M213] seconds, this song's [te0mp1o2] is very slow and relaxing, and it does not include [I1N2S3T4R5U6M7E8N9T0S1] in its instrumentation. The music features a [T1I2M3E4_5S6I7G8N9A0T1U2R3E4] meter and a quick beat, evoking the classic [G1E2N3R4E5] sound.</t>
  </si>
  <si>
    <t>In this musical piece, a specific pitch range of [R1A2N3G4E5] [oc0ta1ve2s3] is used to create a cohesive and unified sound, which does not adhere to the traditions of [G1E2N3R4E5] style. Furthermore, [I1N2S3T4R5U6M7E8N9T0S1] are not included in the instrumentation of this song, further contributing to its unique sound.</t>
  </si>
  <si>
    <t>This song features a non-standard [ti0me1 s2ig3na4tu5re6], accompanied by a pitch range spanning [R1A2N3G4E5] [oc0ta1ve2s3] to create a diverse and dynamic listening experience. The music's instrumentation, which includes the use of [I1N2S3T4R5U6M7E8N9T0S1], is vital to the overall sound and feel of the composition.</t>
  </si>
  <si>
    <t>This song's unique characteristics contribute to its memorable musical performance. Its compact pitch range spans [R1A2N3G4E5] [oc0ta1ve2s3], resulting in a focused and impactful sound. The song's structure follows [[N01U12M23_34B45A56R67S78]8 b9ar0s1], and it has a duration of [T1M213] seconds. Additionally, the song's [ti0me1 s2ig3na4tu5re6] is atypical, further adding to its distinctiveness and contributing to its overall appeal. Together, these elements combine to create a one-of-a-kind musical experience that stands out from the crowd.</t>
  </si>
  <si>
    <t>The song's pitch range is within [R1A2N3G4E5] [oc0ta1ve2s3], and it lasts [T1M213] seconds. It features a heavy beat and is devoid of [I1N2S3T4R5U6M7E8N9T0S1]. The music spans [[N01U12M23_34B45A56R67S78]8 b9ar0s1].</t>
  </si>
  <si>
    <t>['K1_1', 'TM1_1', 'R3_0', 'TS1_o', 'EM1_1', 'B1_1']</t>
  </si>
  <si>
    <t>The music in this song has a special emotional quality, thanks to the use of the [[K01E12Y23]3 k4ey5]. It progresses through [[N01U12M23_34B45A56R67S78]8 b9ar0s1] and has a duration of [T1M213] seconds. The beat is very soothing and the [ti0me1 s2ig3na4tu5re6] chosen for this song is non-standard, adding to its unique quality. Overall, the music is [E1M2O3T4I5O6N7] in nature and creates a distinct atmosphere for the listener.</t>
  </si>
  <si>
    <t>The cohesive and unified sound throughout the musical piece is achieved by using a specific pitch range of [R1A2N3G4E5] [oc0ta1ve2s3]. Additionally, the [[K01E12Y23]3 k4ey5] adds a unique flavor to the music. With a running time of [T1M213] seconds, the song showcases a powerful rhythm, even though it moves at a slow rate. The arrangement deliberately omits the use of [I1N2S3T4R5U6M7E8N9T0S1] while not adhering to the traditions of [G1E2N3R4E5] style. This music, therefore, lacks the typical elements associated with [A1R2T3I4S5T6]'s music.</t>
  </si>
  <si>
    <t>The rhythm in this song is really lively, and the instruments play an important role in the music. The combination of the instruments and the rhythm creates a dynamic and engaging sound that captures the listener's attention. The instruments add texture and depth to the music, enhancing the overall experience for the audience. Without the instruments, the song would not be as exciting or as impactful. The lively rhythm, combined with the unique sounds of the instruments, creates a truly memorable musical experience that leaves a lasting impression.</t>
  </si>
  <si>
    <t>The pitch range of [R1A2N3G4E5] [oc0ta1ve2s3] in this music provides a distinct and unforgettable listening experience. With its unique range, this music stands out and captures the attention of its audience, creating a memorable and enjoyable listening experience. The variety of pitches offered in this music allows for a diverse and rich sound that is sure to impress and delight music lovers of all kinds. Whether you're a fan of classical music or modern genres, the pitch range of this music is sure to leave a lasting impression.</t>
  </si>
  <si>
    <t>The [te0mp1o2] of this song is in the middle range, and the instruments used in the composition contribute to its overall musical quality.</t>
  </si>
  <si>
    <t>This song, which features [[N01U12M23_34B45A56R67S78]8 b9ar0s1] in its composition, is played at a swift pace.</t>
  </si>
  <si>
    <t>The musical performance of this track is focused and impactful due to its compact pitch range of [R1A2N3G4E5] [oc0ta1ve2s3]. The use of the [[K01E12Y23]3 k4ey5] also adds a unique and resonant sound to the music. Despite having a calm and moderate rhythm, the track has a duration of [T1M213] seconds. The music is given its sound through the use of [I1N2S3T4R5U6M7E8N9T0S1], and it employs an uncommon [[T01I12M23E34_45S56I67G78N89A90T01U12R23E34]4 t5im6e 7si8gn9at0ur1e2] while played at a moderate speed. Interestingly, this song does not conform to the usual standards of the [G1E2N3R4E5] genre.</t>
  </si>
  <si>
    <t>When composing music in the [[K01E12Y23]3 k4ey5] with a compact pitch range of [R1A2N3G4E5] [oc0ta1ve2s3], one can achieve a focused and impactful performance. To fully realize this effect, it is recommended to feature [I1N2S3T4R5U6M7E8N9T0S1] in the music. By doing so, the listener can experience a cohesive and powerful musical experience that is sure to leave a lasting impression. Whether you are a seasoned composer or a beginner, utilizing a compact pitch range and carefully selecting your instruments can greatly enhance the effectiveness of your musical creations.</t>
  </si>
  <si>
    <t>The [ke0y1] adds a unique flavor to this music, and the song lasts [T1M213] seconds.</t>
  </si>
  <si>
    <t>['P4_1', 'TM1_1', 'R3_0', 'TS1_1', 'I1_0', 'T1_1', 'B1_1']</t>
  </si>
  <si>
    <t>The pitch range of [R1A2N3G4E5] [oc0ta1ve2s3] adds a distinctive character to the music, emphasizing its emotional depth in this [T1M213]-second song. The [te0mp1o2] in this song is very soft and smooth, with a slow pace that allows the music to unfold gracefully. The meter of the music is [T1I2M3E4_5S6I7G8N9A0T1U2R3E4], further enhancing its rhythmic structure. This song has deliberately chosen not to incorporate [I1N2S3T4R5U6M7E8N9T0S1], resulting in a stripped-down arrangement that highlights the raw elements of the composition. Overall, the music covers [[N01U12M23_34B45A56R67S78]8 b9ar0s1], providing ample space for the melodic and harmonic progression to develop and resonate.</t>
  </si>
  <si>
    <t>['P4_1', 'K1_1', 'I1_0', 'T1_1', 'B1_1']</t>
  </si>
  <si>
    <t>The music's limited pitch range of [R1A2N3G4E5] [oc0ta1ve2s3] allows for a greater emphasis on the nuances of tone and phrasing, while its use of [[K01E12Y23]3 k4ey5] creates a distinct atmosphere. This song has opted not to incorporate [I1N2S3T4R5U6M7E8N9T0S1], and is played at a slow rate, with [[N01U12M23_34B45A56R67S78]8 b9ar0s1] to count.</t>
  </si>
  <si>
    <t>The musical piece showcases a pitch range within [R1A2N3G4E5] [oc0ta1ve2s3] and utilizes the [[K01E12Y23]3 k4ey5] to create a distinct atmosphere. Lasting [T1M213] seconds, this song maintains a steady and moderate rhythm, while the use of [I1N2S3T4R5U6M7E8N9T0S1] plays a vital role in shaping its overall sound. With a meter of [T1I2M3E4_5S6I7G8N9A0T1U2R3E4] and a rapid [te0mp1o2], the music is imbued with [E1M2O3T4I5O6N7].</t>
  </si>
  <si>
    <t>['K1_1', 'TM1_1', 'R3_2', 'TS1_1', 'I1_0', 'R1_0', 'T1_1', 'S4_1']</t>
  </si>
  <si>
    <t>The [[K01E12Y23]3 k4ey5] in this [G1E2N3R4E5] music provides a powerful and memorable sound in this [T1M213]-second-long song, which has a [te0mp1o2] in the middle range and is based on a [[T01I12M23E34_45S56I67G78N89A90T01U12R23E34]4 t5im6e 7si8gn9at0ur1e2]. The deliberate exclusion of [I1N2S3T4R5U6M7E8N9T0S1] in this song and its slow rate make it clear that it is not meant to be danced to. The song's style is reflective of [G1E2N3R4E5] musical traditions and creates a mood of contemplation and reflection.</t>
  </si>
  <si>
    <t>The duration of this song is [T1M213] seconds and its composition does not involve the use of [I1N2S3T4R5U6M7E8N9T0S1].</t>
  </si>
  <si>
    <t>The use of a specific pitch range of [R1A2N3G4E5] [oc0ta1ve2s3] creates a cohesive and unified sound throughout the musical piece, while the music's use of [[K01E12Y23]3 k4ey5] creates a distinct atmosphere. With a length of [T1M213] seconds, the song showcases a harmonious rhythm, notably absent of [I1N2S3T4R5U6M7E8N9T0S1]. Its non-standard [[T01I12M23E34_45S56I67G78N89A90T01U12R23E34]4 t5im6e 7si8gn9at0ur1e2] adds to its uniqueness, accompanied by a moderate [te0mp1o2]. Overall, this song stands as a classic representation of [G1E2N3R4E5] music.</t>
  </si>
  <si>
    <t>['P4_1', 'K1_1', 'TM1_1', 'R3_1', 'I1_1', 'TS1_o', 'T1_1', 'S4_1', 'B1_1']</t>
  </si>
  <si>
    <t>This music's pitch range of [R1A2N3G4E5] [oc0ta1ve2s3] offers a unique and memorable listening experience, while the [[K01E12Y23]3 k4ey5] adds a distinctive flavor. With a duration of [T1M213] seconds, the track captivates the listener with its pronounced rhythm. The musical performance employs [I1N2S3T4R5U6M7E8N9T0S1], and it features an unusual [ti0me1 s2ig3na4tu5re6 o7f 8[T91I02M13E24_35S46I57G68N79A80T91U02R13E24]3]. Moving at a slow pace, this song exemplifies the [G1E2N3R4E5] style, with its [N1U2M3_4B5A6R7S8] bar song structure shining brightly.</t>
  </si>
  <si>
    <t>The compact pitch range of [R1A2N3G4E5] [oc0ta1ve2s3] results in a focused and impactful musical performance, enhanced by the [[K01E12Y23]3 k4ey5] which provides a powerful and memorable sound. With a running time of [T1M213] seconds, the rhythm in this song is very relaxing and tranquil, while the absence of [I1N2S3T4R5U6M7E8N9T0S1] adds to its unique character. Set in [T1I2M3E4_5S6I7G8N9A0T1U2R3E4] and featuring a rapid [te0mp1o2], this music maintains a style firmly rooted in the traditions of [G1E2N3R4E5] music.</t>
  </si>
  <si>
    <t>['P4_1', 'R3_1', 'T1_0', 'S2_1', 'B1_1']</t>
  </si>
  <si>
    <t>The compact pitch range of [R1A2N3G4E5] [oc0ta1ve2s3] results in a focused and impactful musical performance with incredibly stimulating rhythm. The song is performed quickly, following in [A1R2T3I4S5T6]'s footsteps, and features a total of [[N01U12M23_34B45A56R67S78]8 b9ar0s1].</t>
  </si>
  <si>
    <t>['T1_2', 'EM1_1', 'R3_2', 'TS1_o']</t>
  </si>
  <si>
    <t>The music of this song is characterized by a moderate [te0mp1o2] that effectively conveys [E1M2O3T4I5O6N7]. Its rhythm is neither too fast nor too slow, striking a balance that complements the emotion conveyed by the music. Additionally, the [ti0me1 s2ig3na4tu5re6] employed in the song is atypical, adding a unique touch to its overall sound.</t>
  </si>
  <si>
    <t>The music's choice of [[K01E12Y23]3 k4ey5] results in a captivating and memorable experience, spanning [[N01U12M23_34B45A56R67S78]8 b9ar0s1]. The use of a particular [ke0y1] in music can greatly impact the overall emotional response of the listener. In this case, the chosen [ke0y1] enhances the music's ability to create a captivating and memorable experience. Additionally, the length of the music, spanning [[N01U12M23_34B45A56R67S78]8 b9ar0s1], allows for a sufficient amount of time for the listener to fully immerse themselves in the music and appreciate its nuances.</t>
  </si>
  <si>
    <t>This music's pitch range of [R1A2N3G4E5] [oc0ta1ve2s3] offers a unique and memorable listening experience, complemented by its use of [[K01E12Y23]3 k4ey5], which conveys a unique and resonant sound. With a running time of [T1M213] seconds, the song captivates with its fast-paced [te0mp1o2] and is enriched by the presence of [I1N2S3T4R5U6M7E8N9T0S1]. The use of an unusual [[T01I12M23E34_45S56I67G78N89A90T01U12R23E34]4 t5im6e 7si8gn9at0ur1e2] adds further intrigue to the composition, played at a quick pace. While not easily recognizable as [G1E2N3R4E5] style, this music invites listeners into a distinctive and unforgettable sonic journey.</t>
  </si>
  <si>
    <t>The song, with a pitch range within [R1A2N3G4E5] [oc0ta1ve2s3], is in the [[K01E12Y23]3 k4ey5], giving it a special emotional quality. Lasting [T1M213] seconds, this song features a balanced rhythm and intentionally omits the incorporation of [I1N2S3T4R5U6M7E8N9T0S1]. The chosen [ti0me1 s2ig3na4tu5re6] for this composition is uncommon, marked by [T1I2M3E4_5S6I7G8N9A0T1U2R3E4]. With a brisk [te0mp1o2], the music evokes a [E1M2O3T4I5O6N7] feeling.</t>
  </si>
  <si>
    <t>With a pitch range spanning [R1A2N3G4E5] [oc0ta1ve2s3], this music offers a diverse and dynamic listening experience. The use of [[K01E12Y23]3 k4ey5] conveys a unique and resonant sound that is further enhanced by the deliberate exclusion of certain instruments in this song. Played at a high [te0mp1o2], the music radiates [E1M2O3T4I5O6N7], creating an energetic and vibrant atmosphere that captivates the listener's attention. Overall, this music delivers an exhilarating and unforgettable experience that showcases the artist's skillful use of musical techniques to evoke powerful emotions and create a truly captivating listening experience.</t>
  </si>
  <si>
    <t>This song features an unconventional [ti0me1 s2ig3na4tu5re6]. A [ti0me1 s2ig3na4tu5re6] is a musical notation that indicates the number of beats in each bar of music. Most Western music uses a [ti0me1 s2ig3na4tu5re6] with four beats per bar, but there are many other possibilities. An unconventional [ti0me1 s2ig3na4tu5re6] can create a unique rhythmic feel and challenge the listener's expectations. Some examples of unconventional [ti0me1 s2ig3na4tu5re6]s include 5/4, 7/8, and 11/16. Musicians may use these [ti0me1 s2ig3na4tu5re6]s to create complex and interesting rhythms in their compositions.</t>
  </si>
  <si>
    <t>The pitch range of [R1A2N3G4E5] [oc0ta1ve2s3] in the music adds a distinctive character to it, emphasizing its emotional depth and conveying [E1M2O3T4I5O6N7]. The range of pitches used contributes significantly to the overall emotional impact of the music, highlighting its unique qualities and enhancing the expression of [E1M2O3T4I5O6N7]. Through the skillful use of pitch, the music creates a powerful and evocative atmosphere, capturing the essence of [E1M2O3T4I5O6N7] and immersing the listener in its depth and complexity. Whether through soaring melodies or haunting harmonies, the pitch range of [R1A2N3G4E5] [oc0ta1ve2s3] plays a vital role in shaping the emotional landscape of the music, creating a truly unforgettable listening experience.</t>
  </si>
  <si>
    <t>This [T1M213]-second song offers a diverse and dynamic listening experience with a pitch range spanning [R1A2N3G4E5] [oc0ta1ve2s3]. Featuring an unconventional [ti0me1 s2ig3na4tu5re6 o7f 8[T91I02M13E24_35S46I57G68N79A80T91U02R13E24]3], the song's composition does not involve the use of [I1N2S3T4R5U6M7E8N9T0S1]. The music projects [E1M2O3T4I5O6N7], providing a unique and unconventional listening experience.</t>
  </si>
  <si>
    <t>['K1_1', 'TM1_1', 'R3_2', 'T1_2', 'EM1_1']</t>
  </si>
  <si>
    <t>The [T1M213]-second-long song with a moderate and easy-to-follow beat is enhanced by the [[K01E12Y23]3 k4ey5], giving it a special emotional quality. Played at a moderate speed, this music projects [E1M2O3T4I5O6N7].</t>
  </si>
  <si>
    <t>The non-standard [ti0me1 s2ig3na4tu5re6] chosen for this song creates a unique rhythmic feel. In addition to its distinctive [ti0me1 s2ig3na4tu5re6], this music also offers a pitch range of [R1A2N3G4E5] [oc0ta1ve2s3], providing a memorable listening experience. The use of the [[K01E12Y23]3 k4ey5] adds to the music's unique and resonant sound. To bring the music to life, a variety of [I1N2S3T4R5U6M7E8N9T0S1] are used. Together, these elements create a truly distinctive piece of music that is sure to captivate listeners.</t>
  </si>
  <si>
    <t>['P4_1', 'T1_1', 'S4_1', 'TS1_1']</t>
  </si>
  <si>
    <t>The music in question, heavily influenced by [G1E2N3R4E5] style, is played at a low [te0mp1o2] and features a pitch range of [R1A2N3G4E5] [oc0ta1ve2s3], which adds a distinctive character to the music and emphasizes its emotional depth. Additionally, the music has a [ti0me1 s2ig3na4tu5re6 o7f 8[T91I02M13E24_35S46I57G68N79A80T91U02R13E24]3].</t>
  </si>
  <si>
    <t>['K1_1', 'TM1_1', 'R3_2', 'TS1_1', 'I1_1', 'T1_2']</t>
  </si>
  <si>
    <t>This music's use of [[K01E12Y23]3 k4ey5] creates a rich and dynamic sonic palette, with a song length of [T1M213] seconds. The [te0mp1o2] of this song is in the middle range, and it has a [ti0me1 s2ig3na4tu5re6 o7f 8[T91I02M13E24_35S46I57G68N79A80T91U02R13E24]3]. [I1N2S3T4R5U6M7E8N9T0S1] are included in the music, contributing to its overall composition. The song moves at a moderate speed, resulting in an engaging musical experience.</t>
  </si>
  <si>
    <t>The use of the [[K01E12Y23]3 k4ey5] in this music creates a distinct atmosphere, complemented by the song's tranquil and peaceful rhythm. Together, these elements contribute to the overall mood and ambiance of the music, drawing the listener into a state of relaxation and tranquility.</t>
  </si>
  <si>
    <t>The music in this track has a compact pitch range spanning [R1A2N3G4E5] [oc0ta1ve2s3], which contributes to a focused and impactful performance. With a gentle [te0mp1o2] and spanning [[N01U12M23_34B45A56R67S78]8 b9ar0s1], the track runs for a duration of [T1M213] seconds, allowing for a rich and immersive listening experience that showcases the beauty and versatility of the music.</t>
  </si>
  <si>
    <t>This captivating and memorable music's pitch range is within [R1A2N3G4E5] [oc0ta1ve2s3], with the choice of [[K01E12Y23]3 k4ey5]. Running for [T1M213] seconds, the track offers a laid-back [te0mp1o2] and deliberately excludes [I1N2S3T4R5U6M7E8N9T0S1]. It follows a [ti0me1 s2ig3na4tu5re6 o7f 8[T91I02M13E24_35S46I57G68N79A80T91U02R13E24]3] and carries a medium [te0mp1o2]. Contrary to the typical sound of the [G1E2N3R4E5] style, this song features [[N01U12M23_34B45A56R67S78]8 b9ar0s1] that create a unique listening experience.</t>
  </si>
  <si>
    <t>['TS1_1', 'P4_1', 'EM1_1', 'I1_1']</t>
  </si>
  <si>
    <t>The meter of the music is [T1I2M3E4_5S6I7G8N9A0T1U2R3E4], and its pitch range spans [R1A2N3G4E5] [oc0ta1ve2s3], which together offer a unique and memorable listening experience. The music is expressive, conveying [E1M2O3T4I5O6N7] through its composition and performance. To bring this music to life, [I1N2S3T4R5U6M7E8N9T0S1] are employed, adding depth and texture to the overall sound.</t>
  </si>
  <si>
    <t>The [ti0me1 s2ig3na4tu5re6] of this song is not conventional, but it is what makes it unique. Additionally, the [[K01E12Y23]3 k4ey5] used in this music provides a powerful and memorable sound that captures the listener's attention. The track has a duration of [T1M213] seconds, and every second of it is worth listening to. The use of [I1N2S3T4R5U6M7E8N9T0S1] is vital to the music, as they create the perfect ambiance and bring the melody to life. Together, these elements make for an extraordinary listening experience that music enthusiasts will undoubtedly appreciate.</t>
  </si>
  <si>
    <t>The captivating and memorable experience of this music is a result of its choice of [[K01E12Y23]3 k4ey5], which effectively conveys the [E1M2O3T4I5O6N7] that the music expresses. Additionally, the song's heavy beat contributes to its overall impact, creating a powerful and engaging listening experience.</t>
  </si>
  <si>
    <t>This musical composition has a pitch range within [R1A2N3G4E5] [oc0ta1ve2s3] and a moderate rhythm. The song consists of [[N01U12M23_34B45A56R67S78]8 b9ar0s1] and is performed using [I1N2S3T4R5U6M7E8N9T0S1].</t>
  </si>
  <si>
    <t>The music evokes a strong sense of [E1M2O3T4I5O6N7] and is distinguished by its use of a specific pitch range spanning [R1A2N3G4E5] [oc0ta1ve2s3], resulting in a cohesive and unified sound throughout the piece. The song comprises [[N01U12M23_34B45A56R67S78]8 b9ar0s1] and runs for a total of [T1M213] seconds, allowing ample time for the emotions conveyed through the music to fully resonate with the listener.</t>
  </si>
  <si>
    <t>The musical piece is a unique composition that showcases a pitch range within [R1A2N3G4E5] [oc0ta1ve2s3]. The [[K01E12Y23]3 k4ey5] used in this piece adds a distinct flavor to the music, making it stand out from other compositions. Additionally, the song is [[N01U12M23_34B45A56R67S78]8 b9ar0s1] long, providing ample time for the listener to immerse themselves in the melody and appreciate the nuances of the piece. Overall, the combination of the pitch range, [ke0y1], and length of the song creates a captivating musical experience.</t>
  </si>
  <si>
    <t>['K1_1', 'TM1_1', 'R3_0', 'TS1_1', 'I1_1', 'T1_1']</t>
  </si>
  <si>
    <t>The addition of the [[K01E12Y23]3 k4ey5] adds a unique flavor to this music, which is played slowly and has a duration of [T1M213] seconds. The beat in this song is very soothing and is based on a [[T01I12M23E34_45S56I67G78N89A90T01U12R23E34]4 t5im6e 7si8gn9at0ur1e2]. To further enhance the overall sound, [I1N2S3T4R5U6M7E8N9T0S1] should be included in the music. Overall, this combination of [ke0y1], [te0mp1o2], beat, [ti0me1 s2ig3na4tu5re6], and instruments results in a truly unique and captivating piece of music.</t>
  </si>
  <si>
    <t>The song in question is characterized by several notable musical features. Firstly, the music spans a total of [[N01U12M23_34B45A56R67S78]8 b9ar0s1]. Secondly, the song has a playtime of [T1M213] seconds, which gives it a relatively lengthy duration. Finally, it is worth noting that the [ti0me1 s2ig3na4tu5re6] employed in this song is not typical, setting it apart from many other musical compositions. Overall, these elements come together to create a unique and distinctive musical experience that is sure to captivate listeners.</t>
  </si>
  <si>
    <t>This music offers a unique and memorable listening experience with its pitch range of [R1A2N3G4E5] [oc0ta1ve2s3]. The [[K01E12Y23]3 k4ey5] adds a unique flavor to the music, while the [I1N2S3T4R5U6M7E8N9T0S1] play an important role in creating the overall sound. Together, the pitch range, [ke0y1], and instruments work in harmony to create a truly distinctive and enjoyable listening experience. Whether you're a music aficionado or just someone looking for something new and different, this music is sure to captivate and delight your ears.</t>
  </si>
  <si>
    <t>In this song, there are a total of [[N01U12M23_34B45A56R67S78]8 b9ar0s1] and the [te0mp1o2] is very fast-paced.</t>
  </si>
  <si>
    <t>It makes me want to dance and move my body to the rhythm. The energy of the music is contagious and it puts me in a good mood. Even if I'm feeling down or tired, listening to this song can instantly lift my spirits and make me feel more alive. I love how music has the power to affect our emotions and make us feel so alive.</t>
  </si>
  <si>
    <t>In this song, you can hear [[N01U12M23_34B45A56R67S78]8 b9ar0s1] and the music is in [T1I2M3E4_5S6I7G8N9A0T1U2R3E4]. The number of bars indicates the number of measures in the song, while the [ti0me1 s2ig3na4tu5re6] shows the meter or rhythm of the music. Together, these elements provide important information about the structure and feel of the song, helping musicians and listeners to better understand and appreciate the music.</t>
  </si>
  <si>
    <t>The music being described here offers a unique and memorable listening experience due to its pitch range of [R1A2N3G4E5] [oc0ta1ve2s3]. It creates a distinct atmosphere by using the [[K01E12Y23]3 k4ey5], and has a very serene rhythm. The song runs for [T1M213] seconds and moves gently, while featuring [I1N2S3T4R5U6M7E8N9T0S1] as its primary instrumentation. Additionally, the music has a [ti0me1 s2ig3na4tu5re6 o7f 8[T91I02M13E24_35S46I57G68N79A80T91U02R13E24]3] and is steeped in the traditions of [G1E2N3R4E5] style. All of these elements come together to create a cohesive and immersive musical experience that is sure to captivate listeners.</t>
  </si>
  <si>
    <t>The song, with an unconventional [ti0me1 s2ig3na4tu5re6], is performed quickly. Despite its unique rhythm, the performers execute it with precision and energy. The use of this unusual [ti0me1 s2ig3na4tu5re6] creates a distinctive sound that adds to the song's character and makes it stand out from more conventional pieces. The fast pace and unconventional [ti0me1 s2ig3na4tu5re6] work together to create a unique and memorable musical experience for listeners.</t>
  </si>
  <si>
    <t>['I4_0', 'R3_0', 'TS1_o']</t>
  </si>
  <si>
    <t>This song is characterized by several unique musical elements. Firstly, the melody track intentionally omits a particular instrument, which adds to its distinctive sound. Additionally, the song has a very mellow rhythm that creates a relaxed and calming atmosphere. Another notable aspect of the song is its [ti0me1 s2ig3na4tu5re6], which deviates from the norm and gives it an unusual and captivating feel. Overall, these features come together to create a truly unique and memorable musical experience.</t>
  </si>
  <si>
    <t>This song has a very peaceful and easy rhythm based on a [[T01I12M23E34_45S56I67G78N89A90T01U12R23E34]4 t5im6e 7si8gn9at0ur1e2], with a low-speed [te0mp1o2]. It is worth noting that you won't find any [I1N2S3T4R5U6M7E8N9T0S1] in this piece of music, giving it a unique sound and adding to its calming nature.</t>
  </si>
  <si>
    <t>The [ti0me1 s2ig3na4tu5re6] of this song is not regular, but despite its irregularity, the rhythm in this piece is truly electrifying. The music is brought to life through the use of various instruments, each adding their unique voice to the overall sound. Despite the absence of a consistent beat, the musicians have created a captivating melody that draws the listener in, leaving them entranced by the skillful interplay of each instrument and the way they come together to create a cohesive whole.</t>
  </si>
  <si>
    <t>The music is composed in the [[K01E12Y23]3 k4ey5] and utilizes a specific pitch range of [R1A2N3G4E5] [oc0ta1ve2s3], resulting in a cohesive and unified sound throughout the musical piece. The consistent use of this pitch range contributes to the overall harmonic structure of the composition and helps to establish a distinct tonality that characterizes the piece. By employing this approach to pitch selection and range limitation, the composer is able to create a unified musical landscape that enhances the listener's experience of the piece.</t>
  </si>
  <si>
    <t>['EM1_1', 'P4_1', 'K1_1', 'B1_1']</t>
  </si>
  <si>
    <t>The music project evokes a strong emotional response. Its limited pitch range of just a few [oc0ta1ve2s3] enables a greater focus on the subtleties of tone and phrasing, while the choice of [ke0y1] contributes to a unique emotional quality. The composition consists of [[N01U12M23_34B45A56R67S78]8 b9ar0s1], and these elements all come together to create a truly captivating song.</t>
  </si>
  <si>
    <t>The compact pitch range of [R1A2N3G4E5] [oc0ta1ve2s3] results in a focused and impactful musical performance, while its use of [[K01E12Y23]3 k4ey5] conveys a unique and resonant sound. The track lasts for [T1M213] seconds and features a very peaceful and easy rhythm, with [I1N2S3T4R5U6M7E8N9T0S1] not being a part of the instrumentation. The song's [ti0me1 s2ig3na4tu5re6], [T1I2M3E4_5S6I7G8N9A0T1U2R3E4], is not typical, yet it carries a fast rhythm that is defined by [E1M2O3T4I5O6N7]. In total, there are [[N01U12M23_34B45A56R67S78]8 b9ar0s1] for this song.</t>
  </si>
  <si>
    <t>The music moves at a moderate pace and is defined by a particular emotion. It could be a variety of emotions such as joy, sadness, anger, or nostalgia, depending on the specific style and context of the music. The pace of the music may contribute to the overall emotional impact, as well as other musical elements such as melody, harmony, and rhythm. Whether it's a slow ballad or an upbeat dance tune, the emotion expressed through the music can be a powerful force in shaping the listener's experience.</t>
  </si>
  <si>
    <t>['P4_1', 'K1_1', 'TM1_1', 'TS1_o', 'T1_2', 'S4_1']</t>
  </si>
  <si>
    <t>The compact pitch range of [R1A2N3G4E5] [oc0ta1ve2s3] results in a focused and impactful musical performance, enhanced by this music's use of [[K01E12Y23]3 k4ey5], which creates a rich and dynamic sonic palette. The [T1M213]-second-long song, played at a moderate rate, features a [ti0me1 s2ig3na4tu5re6] that is not commonly used, further adding to its unique appeal. Rooted in the traditions of [G1E2N3R4E5] style, the music embodies a deep appreciation for its cultural heritage.</t>
  </si>
  <si>
    <t>['P4_1', 'K1_1', 'R3_1', 'I4_0', 'T1_0']</t>
  </si>
  <si>
    <t>The music in this track has a pitch range of [R1A2N3G4E5] [oc0ta1ve2s3] and is played in the [[K01E12Y23]3 k4ey5], which adds a unique flavor to the composition. The melody is not created using [I1N2S3T4R5U6M7E8N9T0], and instead, the rhythm in the song is highly vigorous. The [te0mp1o2] of the track is fast, making for an energetic listening experience overall.</t>
  </si>
  <si>
    <t>It is also known as "allegro". When a piece of music is marked "allegro", it is meant to be played at a brisk [te0mp1o2]. This can vary slightly depending on the performer and the specific context of the piece. However, in general, allegro music is played at a quick and lively pace, which can create a sense of energy and excitement for the listener.</t>
  </si>
  <si>
    <t>['T1_2', 'R3_0', 'S4_1']</t>
  </si>
  <si>
    <t>This [G1E2N3R4E5] song is a shining example of its style, moving at a moderate speed and featuring a very soft and smooth rhythm.</t>
  </si>
  <si>
    <t>This music features a pitch range within [R1A2N3G4E5] [oc0ta1ve2s3] and utilizes the [[K01E12Y23]3 k4ey5] to create a distinct atmosphere. The song has a balanced rhythm and is [T1M213] seconds in length. The music should prominently feature [I1N2S3T4R5U6M7E8N9T0S1], and the meter of the music is [T1I2M3E4_5S6I7G8N9A0T1U2R3E4]. Played slowly, the music conveys [E1M2O3T4I5O6N7].</t>
  </si>
  <si>
    <t>['P4_1', 'K1_1', 'R3_2', 'T1_2', 'S4_1', 'S2_1', 'B1_1']</t>
  </si>
  <si>
    <t>With a pitch range spanning [R1A2N3G4E5] [oc0ta1ve2s3], this music offers a diverse and dynamic listening experience in the [[K01E12Y23]3 k4ey5], providing a powerful and memorable sound. The [te0mp1o2] of the song is just right, moving at a moderate speed that captures the essence of the [G1E2N3R4E5] genre. It mimics [A1R2T3I4S5T6]'s style, making it a true representation of their artistic influence. The song's length extends to approximately [[N01U12M23_34B45A56R67S78]8 b9ar0s1], further enhancing its immersive qualities.</t>
  </si>
  <si>
    <t>['P4_1', 'TM1_1', 'R3_1', 'TS1_o', 'I1_1', 'S4_0']</t>
  </si>
  <si>
    <t>The compact pitch range of [R1A2N3G4E5] [oc0ta1ve2s3] results in a focused and impactful musical performance, accompanied by a song that lasts [T1M213] seconds with an extremely strong beat. The chosen [ti0me1 s2ig3na4tu5re6] for this song is not ordinary, and [I1N2S3T4R5U6M7E8N9T0S1] play an important role in the music, creating a deviation from the typical [G1E2N3R4E5] sound.</t>
  </si>
  <si>
    <t>The music project evokes a strong emotional response in listeners, as demonstrated in this particular song which employs an uncommon [ti0me1 s2ig3na4tu5re6]. The unconventional timing adds a unique layer to the music, giving it a distinct and memorable quality that captures the listener's attention. Overall, the combination of emotive content and unusual musical structure creates a powerful and engaging experience for those who listen.</t>
  </si>
  <si>
    <t>['R3_0', 'TS1_1', 'I1_0', 'T1_1', 'S4_1']</t>
  </si>
  <si>
    <t>The [te0mp1o2] in this song is very laid-back, with [T1I2M3E4_5S6I7G8N9A0T1U2R3E4] as the meter of the music. Its arrangement deliberately omits the use of [I1N2S3T4R5U6M7E8N9T0S1], contributing to its slow and relaxed pace. Furthermore, the song embodies the characteristic elements of [G1E2N3R4E5] style.</t>
  </si>
  <si>
    <t>The compact pitch range of [R1A2N3G4E5] [oc0ta1ve2s3] results in a focused and impactful musical performance with a distinct atmosphere created by the use of [[K01E12Y23]3 k4ey5]. The track, lasting [T1M213] seconds, features a very upbeat [te0mp1o2] and a fast rhythm, while omitting the use of [I1N2S3T4R5U6M7E8N9T0S1] in its arrangement. The music employs a [[T01I12M23E34_45S56I67G78N89A90T01U12R23E34]4 t5im6e 7si8gn9at0ur1e2] and evokes [E1M2O3T4I5O6N7] in nature.</t>
  </si>
  <si>
    <t>This music's pitch range of [R1A2N3G4E5] [oc0ta1ve2s3] offers a unique and memorable listening experience, while its choice of [[K01E12Y23]3 k4ey5] results in a captivating and memorable experience. With a length of [T1M213] seconds, this track showcases a fast [te0mp1o2] and upbeat energy. It distinguishes itself by excluding any [I1N2S3T4R5U6M7E8N9T0S1], creating a distinct sonic landscape. The non-standard [[T01I12M23E34_45S56I67G78N89A90T01U12R23E34]4 t5im6e 7si8gn9at0ur1e2] further contributes to its unconventional nature. Overall, this song exemplifies the [G1E2N3R4E5] style, making it a shining example of the genre's characteristics.</t>
  </si>
  <si>
    <t>['TS1_o', 'B1_1', 'R3_1', 'I1_1']</t>
  </si>
  <si>
    <t>This song's [ti0me1 s2ig3na4tu5re6] is not commonly used, but its length is around [[N01U12M23_34B45A56R67S78]8 b9ar0s1]. Despite its unconventional [ti0me1 s2ig3na4tu5re6], the beat in this song is very forceful and the [I1N2S3T4R5U6M7E8N9T0S1] add to the overall musical composition.</t>
  </si>
  <si>
    <t>The use of [[K01E12Y23]3 k4ey5] in this music creates a distinct atmosphere, and the song consists of [[N01U12M23_34B45A56R67S78]8 b9ar0s1]. The beat is very soothing, and [I1N2S3T4R5U6M7E8N9T0S1] play an important role in the music. Together, the combination of [ke0y1], bars, beat, and instruments creates a unique and immersive musical experience. The music's use of [[K01E12Y23]3 k4ey5] sets the mood, while the [I1N2S3T4R5U6M7E8N9T0S1] add depth and character to the overall sound. The soothing beat carries the listener through the [[N01U12M23_34B45A56R67S78]8 b9ar0s1] of the song, making for a truly enjoyable musical journey.</t>
  </si>
  <si>
    <t>The use of a specific pitch range of [R1A2N3G4E5] [oc0ta1ve2s3] creates a cohesive and unified sound throughout the musical piece composed in the [[K01E12Y23]3 k4ey5]. With a duration of [T1M213] seconds, the song maintains a moderate beat and excludes [I1N2S3T4R5U6M7E8N9T0S1] from its instrumentation. It features a [T1I2M3E4_5S6I7G8N9A0T1U2R3E4] meter and a sluggish [te0mp1o2], while not easily recognizable as [G1E2N3R4E5] style.</t>
  </si>
  <si>
    <t>This music's use of the [[K01E12Y23]3 k4ey5] creates a distinct atmosphere, and its pitch range is within [R1A2N3G4E5] [oc0ta1ve2s3]. The song plays for [T1M213] seconds at a low [te0mp1o2], with an unusual [ti0me1 s2ig3na4tu5re6 o7f 8[T91I02M13E24_35S46I57G68N79A80T91U02R13E24]3]. The musical performance utilizes [I1N2S3T4R5U6M7E8N9T0S1], and the song is a classic representation of [G1E2N3R4E5] music, with a [te0mp1o2] that is neither too fast nor too slow.</t>
  </si>
  <si>
    <t>The music in this song has a distinctive character that emphasizes its emotional depth, thanks to its pitch range of [R1A2N3G4E5] [oc0ta1ve2s3]. Additionally, the use of the [[K01E12Y23]3 k4ey5] creates a rich and dynamic sonic palette that further enhances the overall experience. This track has a running time of [T1M213] seconds and features a peaceful beat, brought to life through the use of [I1N2S3T4R5U6M7E8N9T0S1]. The song's [ti0me1 s2ig3na4tu5re6] is not ordinary and the slow-paced style firmly roots it in the traditions of [G1E2N3R4E5] music. Altogether, these elements create a unique and captivating musical piece.</t>
  </si>
  <si>
    <t>The musical piece showcases a pitch range within [R1A2N3G4E5] [oc0ta1ve2s3], and the [[K01E12Y23]3 k4ey5] gives this music a special emotional quality. This song plays for [T1M213] seconds, and its rhythm is very harmonious. The music is enriched by [I1N2S3T4R5U6M7E8N9T0S1], while the song's [ti0me1 s2ig3na4tu5re6] is atypical [T1I2M3E4_5S6I7G8N9A0T1U2R3E4]. With a moderate pace, the music is imbued with [E1M2O3T4I5O6N7].</t>
  </si>
  <si>
    <t>['P4_1', 'R3_1', 'TS1_o', 'I1_1', 'T1_0', 'EM1_1', 'B1_1']</t>
  </si>
  <si>
    <t>The musical piece is a dynamic composition that showcases a pitch range spanning [R1A2N3G4E5] [oc0ta1ve2s3], complemented by powerful and driving beats. It doesn't conform to a common [ti0me1 s2ig3na4tu5re6], adding to its uniqueness and complexity. The music is enriched by the use of [I1N2S3T4R5U6M7E8N9T0S1], creating a rich and layered sound. With a rapid [te0mp1o2] and an intense [E1M2O3T4I5O6N7] feeling, the song progresses over [[N01U12M23_34B45A56R67S78]8 b9ar0s1], taking the listener on an exhilarating and emotive musical journey.</t>
  </si>
  <si>
    <t>['T1_0', 'B1_1', 'TM1_1', 'S4_0']</t>
  </si>
  <si>
    <t>The song is played at a fast rate and has a length of around [[N01U12M23_34B45A56R67S78]8 b9ar0s1]. Additionally, the track has a duration of [T1M213] seconds. However, despite its energetic pace and structure, this music does not embody the essence of the [G1E2N3R4E5] genre.</t>
  </si>
  <si>
    <t>This music has a pitch range that falls within [R1A2N3G4E5] [oc0ta1ve2s3] and employs [I1N2S3T4R5U6M7E8N9T0S1] to create a rich and dynamic sonic palette. The use of [[K01E12Y23]3 k4ey5] adds to the emotional depth of the piece, which is [E1M2O3T4I5O6N7] in nature. Despite the unconventional [ti0me1 s2ig3na4tu5re6 o7f 8[T91I02M13E24_35S46I57G68N79A80T91U02R13E24]3], the music is played at a balanced pace, with a pronounced rhythm throughout. The song has a running time of [T1M213] seconds, giving ample opportunity for the listener to immerse themselves in the intricacies of the composition.</t>
  </si>
  <si>
    <t>['TM1_1', 'R3_0', 'TS1_o', 'I1_0', 'EM1_1', 'B1_1']</t>
  </si>
  <si>
    <t>This is a [T1M213]-second song with a very serene rhythm, featuring a non-conventional [ti0me1 s2ig3na4tu5re6] [T1I2M3E4_5S6I7G8N9A0T1U2R3E4]. Its composition eschews the use of [I1N2S3T4R5U6M7E8N9T0S1], while the music is characterized by [E1M2O3T4I5O6N7]. The song's length is determined by [[N01U12M23_34B45A56R67S78]8 b9ar0s1].</t>
  </si>
  <si>
    <t>The music evokes a strong sense of [E1M2O3T4I5O6N7]. It is characterized by its ability to stir up deep emotions within the listener. The melodies and harmonies work together to create a powerful and moving experience. From the hauntingly beautiful to the fiercely passionate, this music captures the essence of [E1M2O3T4I5O6N7]. Its ability to tap into the human experience is what makes it so special and beloved by so many. Whether listening alone or in a group, this music has the power to move and inspire all who hear it.</t>
  </si>
  <si>
    <t>The musical piece showcases a pitch range within [R1A2N3G4E5] [oc0ta1ve2s3] and is composed in the [[K01E12Y23]3 k4ey5]. With a length of [T1M213] seconds, this song captivates listeners with its very soft and smooth rhythm, void of any [I1N2S3T4R5U6M7E8N9T0S1]. The [ti0me1 s2ig3na4tu5re6] of the music is [T1I2M3E4_5S6I7G8N9A0T1U2R3E4], accompanied by a brisk pace, and it diverges from the typical [G1E2N3R4E5] genre, presenting a unique musical experience.</t>
  </si>
  <si>
    <t>With a pitch range spanning [R1A2N3G4E5] [oc0ta1ve2s3], this music offers a diverse and dynamic listening experience, while [[K01E12Y23]3 k4ey5] adds a unique flavor. The length of the song is [T1M213] seconds, and its rhythm remains moderate and consistent throughout. The music comes alive through the skillful use of [I1N2S3T4R5U6M7E8N9T0S1], and the [ti0me1 s2ig3na4tu5re6] is [T1I2M3E4_5S6I7G8N9A0T1U2R3E4]. Moving at a gentle pace, the composition beautifully conveys [E1M2O3T4I5O6N7].</t>
  </si>
  <si>
    <t>The music offers a unique and memorable listening experience with its pitch range of [R1A2N3G4E5] [oc0ta1ve2s3]. Additionally, the use of [[K01E12Y23]3 k4ey5] adds a unique flavor to the music. The rhythm is extremely invigorating, and although the [ti0me1 s2ig3na4tu5re6] is not standard, with [T1I2M3E4_5S6I7G8N9A0T1U2R3E4], you can hear [[N01U12M23_34B45A56R67S78]8 b9ar0s1] in the song. Overall, this combination of pitch range, [ke0y1], rhythm, and [ti0me1 s2ig3na4tu5re6] creates a distinctive and captivating musical piece.</t>
  </si>
  <si>
    <t>['P4_1', 'K1_1', 'TM1_1', 'R3_1', 'I1_0', 'TS1_1', 'R1_1', 'T1_1', 'S4_1', 'B1_1']</t>
  </si>
  <si>
    <t>The distinctive character of this music is emphasized by its pitch range of [R1A2N3G4E5] [oc0ta1ve2s3], which adds emotional depth. Additionally, the choice of [[K01E12Y23]3 k4ey5] creates a captivating and memorable experience for the listener. Despite a running time of only [T1M213] seconds, the song's powerful and driving beat leaves a lasting impression. Although [I1N2S3T4R5U6M7E8N9T0S1] are not a part of the instrumentation in this song, the danceable rhythm of its [[T01I12M23E34_45S56I67G78N89A90T01U12R23E34]4 t5im6e 7si8gn9at0ur1e2] will make you want to move. The song's gentle beat, classic [G1E2N3R4E5] style, and [[N01U12M23_34B45A56R67S78]8 b9ar0s1] of duration all contribute to its enduring popularity.</t>
  </si>
  <si>
    <t>The musical composition being referred to in this paragraph is quite unique in various ways. First and foremost, the song's [ti0me1 s2ig3na4tu5re6] is not standard, making it stand out from most other musical pieces. Additionally, the pitch range used in the song is within [R1A2N3G4E5] [oc0ta1ve2s3], which contributes to its distinctive sound. Furthermore, the song has a duration of [T1M213] seconds, giving it a specific length that sets it apart from other compositions. Lastly, in terms of instrumentation, [I1N2S3T4R5U6M7E8N9T0S1] are utilized in the musical performance, further contributing to the unique sound and style of the piece. Overall, this musical composition is quite remarkable due to its unconventional [ti0me1 s2ig3na4tu5re6], specific pitch range, duration, and use of various instruments.</t>
  </si>
  <si>
    <t>The song moves gently and is [T1M213] seconds long.</t>
  </si>
  <si>
    <t>This song is composed in the [[K01E12Y23]3 k4ey5] and has a length of approximately [[N01U12M23_34B45A56R67S78]8 b9ar0s1]. The beat of the song is very calming and soothing, creating a relaxing atmosphere.</t>
  </si>
  <si>
    <t>The use of [[K01E12Y23]3 k4ey5] in this music creates a rich and dynamic sonic palette that is defined by [E1M2O3T4I5O6N7]. To enhance the overall sound, [I1N2S3T4R5U6M7E8N9T0S1] should be included in the music. The combination of these elements results in a powerful and impactful musical experience that is sure to captivate and move listeners. The [[K01E12Y23]3 k4ey5] adds a unique tonality to the music, while the inclusion of [I1N2S3T4R5U6M7E8N9T0S1] creates a full and immersive sound that complements the emotional depth of the composition. Whether it's the stirring melodies or the intricate rhythms, this music is sure to leave a lasting impression on all who hear it.</t>
  </si>
  <si>
    <t>The music has a pitch range of [R1A2N3G4E5] [oc0ta1ve2s3] and is played in the [ke0y1] of [K1E2Y3], resulting in a powerful and memorable sound.</t>
  </si>
  <si>
    <t>This music's use of [[K01E12Y23]3 k4ey5] creates a distinct atmosphere, with its pitch range within [R1A2N3G4E5] [oc0ta1ve2s3]. The track is [T1M213] seconds in length and features a very rapid [te0mp1o2]. It has a [ti0me1 s2ig3na4tu5re6 o7f 8[T91I02M13E24_35S46I57G68N79A80T91U02R13E24]3] and employs [I1N2S3T4R5U6M7E8N9T0S1] in its musical performance. Additionally, the song deviates from the typical [G1E2N3R4E5] sound.</t>
  </si>
  <si>
    <t>['T1_0', 'K1_1', 'TM1_1', 'I1_0']</t>
  </si>
  <si>
    <t>The music played quickly, with its choice of [[K01E12Y23]3 k4ey5] resulting in a captivating and memorable experience. With a duration of [T1M213] seconds, this song has opted not to incorporate [I1N2S3T4R5U6M7E8N9T0S1].</t>
  </si>
  <si>
    <t xml:space="preserve">
The invention of the printing press in the 15th century revolutionized the way information was shared and disseminated. Prior to this invention, books were copied by hand, which was a slow and laborious process. The printing press allowed for mass production of books, making them more accessible and affordable to a wider audience. As a result, knowledge and ideas could be shared more widely and easily than ever before, paving the way for the Renaissance and the Scientific Revolution. This invention played a significant role in shaping modern society and the way we share and access information today.</t>
  </si>
  <si>
    <t>This music has a [T1I2M3E4_5S6I7G8N9A0T1U2R3E4] meter, and its unique flavor is enhanced by the [[K01E12Y23]3 k4ey5]. To fully bring out its beauty, the music should feature [I1N2S3T4R5U6M7E8N9T0S1].</t>
  </si>
  <si>
    <t>['P4_1', 'T1_0', 'TM1_1', 'R3_0']</t>
  </si>
  <si>
    <t>This music offers a unique and memorable listening experience with its pitch range of [R1A2N3G4E5] [oc0ta1ve2s3]. Despite its speedy [te0mp1o2], the song's length is [T1M213] seconds, allowing the listener to fully immerse themselves in the music. Additionally, the [te0mp1o2] in this song is very laid-back, creating a relaxing atmosphere that contrasts with the fast pace of the music. Overall, this combination of pitch range, [te0mp1o2], and song length makes for a dynamic and engaging musical experience.</t>
  </si>
  <si>
    <t>The musical performance of this song is unique in several ways. Firstly, the [ti0me1 s2ig3na4tu5re6] used is not ordinary, which adds to its distinctiveness. Additionally, the compact pitch range of [R1A2N3G4E5] [oc0ta1ve2s3] ensures a focused and impactful performance that is sure to captivate its listeners. The song has a running time of [T1M213] seconds, during which a variety of [I1N2S3T4R5U6M7E8N9T0S1] are utilized to create a rich and engaging musical experience. Overall, these elements come together to create a truly exceptional piece of music that stands out from the crowd.</t>
  </si>
  <si>
    <t>The song is [T1M213] seconds long and features a steady and moderate rhythm. Notably absent from this song are [I1N2S3T4R5U6M7E8N9T0S1].</t>
  </si>
  <si>
    <t>With a pitch range spanning [R1A2N3G4E5] [oc0ta1ve2s3], this music offers a diverse and dynamic listening experience. Listeners are treated to a wide range of sounds and emotions as the music moves through different tonalities and [ke0y1]s. The use of various instruments, rhythms, and harmonies further enhances the richness and complexity of the music, creating a captivating and engaging musical journey. Whether you are a music enthusiast or simply looking for a new and exciting listening experience, this music is sure to impress with its impressive range and depth.</t>
  </si>
  <si>
    <t>The musical piece showcases a pitch range within [R1A2N3G4E5] [oc0ta1ve2s3] and utilizes the [[K01E12Y23]3 k4ey5] to create a rich and dynamic sonic palette. Lasting [T1M213] seconds, the song captivates with its slow and relaxing [te0mp1o2], while the essential presence of [I1N2S3T4R5U6M7E8N9T0S1] enhances its overall composition. With a [T1I2M3E4_5S6I7G8N9A0T1U2R3E4] meter, the music carries a gentle beat, evoking a [E1M2O3T4I5O6N7] nature.</t>
  </si>
  <si>
    <t>['P4_1', 'K1_1', 'TM1_1', 'R3_2', 'I1_1', 'TS1_o', 'T1_2', 'S4_1', 'B1_1']</t>
  </si>
  <si>
    <t>The musical piece is a showcase of a pitch range spanning [R1A2N3G4E5] [oc0ta1ve2s3], creating a distinct atmosphere through its use of the [[K01E12Y23]3 k4ey5]. This [G1E2N3R4E5] song has a moderate and easy-to-follow beat, with a running time of [T1M213] seconds and [[N01U12M23_34B45A56R67S78]8 b9ar0s1] in total. The music is played at a balanced pace and features [I1N2S3T4R5U6M7E8N9T0S1]. Notably, this song's [ti0me1 s2ig3na4tu5re6] is not commonly used, employing [T1I2M3E4_5S6I7G8N9A0T1U2R3E4] to add an unconventional touch to its composition.</t>
  </si>
  <si>
    <t>The musical piece showcases a pitch range within [R1A2N3G4E5] [oc0ta1ve2s3], and the [[K01E12Y23]3 k4ey5] gives this music a special emotional quality. With a length of [T1M213] seconds and a slow [te0mp1o2], the song's sound is not heavily influenced by the conventions of the [G1E2N3R4E5] genre.</t>
  </si>
  <si>
    <t>['T1_1', 'TM1_1', 'R3_0']</t>
  </si>
  <si>
    <t>This music is low-speed with a running time of [T1M213] seconds, and its rhythm is very gentle.</t>
  </si>
  <si>
    <t>['K1_1', 'TM1_1', 'I1_0', 'T1_1', 'EM1_1']</t>
  </si>
  <si>
    <t>The track, with a duration of [T1M213] seconds, has opted not to incorporate [I1N2S3T4R5U6M7E8N9T0S1], giving this music a special emotional quality. It is a low-speed song that evokes a [E1M2O3T4I5O6N7] feeling.</t>
  </si>
  <si>
    <t>The music in this song features a limited pitch range of [R1A2N3G4E5] [oc0ta1ve2s3], which allows for a greater emphasis on the nuances of tone and phrasing. It's in the captivating and memorable [ke0y1] of [K1E2Y3], and has a duration of [T1M213] seconds. The calming rhythm adds to its overall effect. The arrangement of the song purposely omits the use of [I1N2S3T4R5U6M7E8N9T0S1], and the non-standard [[T01I12M23E34_45S56I67G78N89A90T01U12R23E34]4 t5im6e 7si8gn9at0ur1e2] adds to its unique character. With a slow [te0mp1o2], the music is filled with [E1M2O3T4I5O6N7] that makes for a truly powerful listening experience.</t>
  </si>
  <si>
    <t>The music in question deviates from the usual sound associated with [A1R2T3I4S5T6]. However, what sets this particular music apart is its use of the [[K01E12Y23]3 k4ey5], which creates a rich and dynamic sonic palette.</t>
  </si>
  <si>
    <t>The [te0mp1o2] of this song is moderate, and it has deliberately excluded [I1N2S3T4R5U6M7E8N9T0S1].</t>
  </si>
  <si>
    <t>The music in question has a pitch range of [R1A2N3G4E5] [oc0ta1ve2s3] and utilizes the [[K01E12Y23]3 k4ey5] to create a distinct atmosphere. Running for [T1M213] seconds, the track features an extremely strong beat, while the [I1N2S3T4R5U6M7E8N9T0S1] add to the overall musical composition. The [ti0me1 s2ig3na4tu5re6] of the music is [T1I2M3E4_5S6I7G8N9A0T1U2R3E4] and its beat is fast-paced, expressing [E1M2O3T4I5O6N7] through its sound.</t>
  </si>
  <si>
    <t>The song is played at a swift pace and has a pitch range within [R1A2N3G4E5] [oc0ta1ve2s3]. It is written in the [[K01E12Y23]3 k4ey5], which gives it a powerful and memorable sound. The length of the song is [T1M213] seconds.</t>
  </si>
  <si>
    <t>This song is composed in the [[K01E12Y23]3 k4ey5] and its length is determined by [[N01U12M23_34B45A56R67S78]8 b9ar0s1]. The rhythm in the song is very easy on the ears, making it pleasant to listen to.</t>
  </si>
  <si>
    <t>This moderately-paced song offers a diverse and dynamic listening experience with a pitch range spanning [R1A2N3G4E5] [oc0ta1ve2s3]. It is divided into [[N01U12M23_34B45A56R67S78]8 b9ar0s1], and has a length of [T1M213] seconds.</t>
  </si>
  <si>
    <t>The music is composed in the [[K01E12Y23]3 k4ey5] and its pitch range is within [R1A2N3G4E5] [oc0ta1ve2s3]. The song has a playtime of [T1M213] seconds and a [te0mp1o2] that is not too fast or too slow. Its [ti0me1 s2ig3na4tu5re6] is not typical, with [T1I2M3E4_5S6I7G8N9A0T1U2R3E4] beats per measure. This song has chosen not to incorporate [I1N2S3T4R5U6M7E8N9T0S1] and has [[N01U12M23_34B45A56R67S78]8 b9ar0s1] in total.</t>
  </si>
  <si>
    <t>This music has a pitch range within [R1A2N3G4E5] [oc0ta1ve2s3] and is played at a low speed. It consists of [[N01U12M23_34B45A56R67S78]8 b9ar0s1] in total and has a duration of [T1M213] seconds.</t>
  </si>
  <si>
    <t>['P4_1', 'K1_1', 'TM1_1', 'R3_1', 'I1_1', 'T1_0', 'S4_0']</t>
  </si>
  <si>
    <t>This music is composed in the [[K01E12Y23]3 k4ey5] and its pitch range is within [R1A2N3G4E5] [oc0ta1ve2s3]. It is a [T1M213]-second song that is played at a quick pace with a very upbeat [te0mp1o2]. The use of [I1N2S3T4R5U6M7E8N9T0S1] is vital to the music, which doesn't fall squarely within the conventions of the [G1E2N3R4E5] sound.</t>
  </si>
  <si>
    <t>The [R1A2N3G4E5]-[oc0ta1ve2] pitch range in this [T1M213]-second-long song results in a focused and impactful musical performance, complemented by its choice of [[K01E12Y23]3 k4ey5], which creates a captivating and memorable experience. The inclusion of [I1N2S3T4R5U6M7E8N9T0S1] adds to the song's highly vigorous rhythm, despite its slow [te0mp1o2]. The unusual [[T01I12M23E34_45S56I67G78N89A90T01U12R23E34]4 t5im6e 7si8gn9at0ur1e2] further distinguishes the song, adding to its unique sound. Through its use of these elements, the music successfully projects [E1M2O3T4I5O6N7], leaving a lasting impression on its listeners.</t>
  </si>
  <si>
    <t>The music in question possesses several unique features that contribute to its emotional depth and atmosphere. Firstly, the pitch range spans [R1A2N3G4E5] [oc0ta1ve2s3], adding a distinctive character to the music and emphasizing its emotional depth. Additionally, the use of [[K01E12Y23]3 k4ey5] creates a distinct atmosphere, further contributing to the overall emotional impact. The song is [T1M213] seconds long and features a slow pace, with a lulling beat that enhances the music's calming effect. The use of specific instruments, which are yet to be determined, is essential to the overall feel of the music. The [ti0me1 s2ig3na4tu5re6] of the song is [T1I2M3E4_5S6I7G8N9A0T1U2R3E4], further adding to the distinctiveness of the piece. Overall, the music has a [E1M2O3T4I5O6N7] feeling, which is amplified by the various musical elements at play.</t>
  </si>
  <si>
    <t>['P4_1', 'K1_1', 'TM1_1', 'R3_1', 'I1_1', 'T1_0', 'EM1_1']</t>
  </si>
  <si>
    <t>With a pitch range spanning [R1A2N3G4E5] [oc0ta1ve2s3], this music offers a diverse and dynamic listening experience in the [[K01E12Y23]3 k4ey5], resulting in a captivating and memorable track that runs for [T1M213] seconds. The rhythm in this song is incredibly powerful, and it moves at a fast rate, defined by [E1M2O3T4I5O6N7]. The music is given its sound through [I1N2S3T4R5U6M7E8N9T0S1], creating a unique and vibrant sound that is sure to leave a lasting impression on the listener.</t>
  </si>
  <si>
    <t>['K1_1', 'TM1_1', 'R3_1', 'TS1_o', 'I1_1', 'T1_1', 'S4_1']</t>
  </si>
  <si>
    <t>This music's use of the [[K01E12Y23]3 k4ey5] creates a rich and dynamic sonic palette, with a song length of [T1M213] seconds. The beat is very heavy, and the song's [ti0me1 s2ig3na4tu5re6] is atypical, incorporating [T1I2M3E4_5S6I7G8N9A0T1U2R3E4]. Various [I1N2S3T4R5U6M7E8N9T0S1] are utilized in the musical performance, contributing to its unique sound. The song is performed at a leisurely pace and embodies the essence of [G1E2N3R4E5] music.</t>
  </si>
  <si>
    <t>In this track, [I1N2S3T4R5U6M7E8N9T0] is not the main instrument used for the melody despite being among the instruments that give the music its sound. The song has a playtime of [T1M213] seconds and is characterized by a very serene rhythm. The overall sound of the music is produced through the combination of various [I1N2S3T4R5U6M7E8N9T0S1].</t>
  </si>
  <si>
    <t>This song offers a diverse and dynamic listening experience with a pitch range spanning [R1A2N3G4E5] [oc0ta1ve2s3]. It is divided into [[N01U12M23_34B45A56R67S78]8 b9ar0s1] and does not feature [I1N2S3T4R5U6M7E8N9T0S1].</t>
  </si>
  <si>
    <t>['P4_1', 'K1_1', 'TM1_1', 'R3_0', 'I1_0', 'EM1_1']</t>
  </si>
  <si>
    <t>The music's limited pitch range of [R1A2N3G4E5] [oc0ta1ve2s3] allows for a greater emphasis on the nuances of tone and phrasing in this composition, which is in the [[K01E12Y23]3 k4ey5]. With a running time of [T1M213] seconds, the song carries a comforting rhythm, while deliberately excluding the use of [I1N2S3T4R5U6M7E8N9T0S1]. Filled with [E1M2O3T4I5O6N7], the music captivates the listener's attention and evokes a profound response.</t>
  </si>
  <si>
    <t>The musical piece is a captivating and memorable experience that showcases a pitch range within [R1A2N3G4E5] [oc0ta1ve2s3] and is composed in the [ke0y1] of [K1E2Y3]. Filled with [E1M2O3T4I5O6N7], the music evokes a powerful emotional response from the listener. The song has a running time of [T1M213] seconds, allowing ample time to fully immerse oneself in its intricate melodies and harmonies. Overall, this musical masterpiece is a testament to the beauty and power of music in its ability to move and inspire us.</t>
  </si>
  <si>
    <t>The [ke0y1] of this music gives it a special emotional quality, which is enhanced by the duration of the track being [T1M213] seconds. The combination of these two elements creates a unique listening experience that can evoke a range of emotions in the listener. The choice of [ke0y1] can greatly influence the mood and feeling of a piece of music, while the duration of the track can determine the pace and intensity of the musical journey. Together, these factors play an important role in shaping the overall impact and appeal of the music.</t>
  </si>
  <si>
    <t>This music is characterized by a limited pitch range of [R1A2N3G4E5] [oc0ta1ve2s3], which allows for a greater emphasis on the nuances of tone and phrasing. Additionally, the choice of [[K01E12Y23]3 k4ey5] results in a captivating and memorable experience. The track is [T1M213] seconds long and features a very forceful beat. To enhance the music, [I1N2S3T4R5U6M7E8N9T0S1] should be included. The music is based on a [[T01I12M23E34_45S56I67G78N89A90T01U12R23E34]4 t5im6e 7si8gn9at0ur1e2] and spans [[N01U12M23_34B45A56R67S78]8 b9ar0s1]. Despite its leisurely pace, the music evokes a strong sense of [E1M2O3T4I5O6N7].</t>
  </si>
  <si>
    <t>With a pitch range spanning [R1A2N3G4E5] [oc0ta1ve2s3], this music offers a diverse and dynamic listening experience. The use of [[K01E12Y23]3 k4ey5] creates a distinct atmosphere, while the rhythm in this song is very dynamic. Additionally, the song's playtime is [T1M213] seconds, and it has opted not to incorporate [I1N2S3T4R5U6M7E8N9T0S1], instead utilizing an uncommon [ti0me1 s2ig3na4tu5re6] [T1I2M3E4_5S6I7G8N9A0T1U2R3E4]. The song is performed at a leisurely pace, but the music still manages to express [E1M2O3T4I5O6N7], evoking a unique emotional response in listeners. Overall, this song's blend of pitch range, [ke0y1], rhythm, [ti0me1 s2ig3na4tu5re6], and emotion creates a compelling and immersive musical experience.</t>
  </si>
  <si>
    <t>The pitch range of [R1A2N3G4E5] [oc0ta1ve2s3] adds a distinctive character to the music, emphasizing its emotional depth, while the rhythm in this song is very tranquil. Interestingly, you won't find any [I1N2S3T4R5U6M7E8N9T0S1] in this song, which further enhances the unique and understated nature of the music. The absence of [I1N2S3T4R5U6M7E8N9T0S1] allows the listener to fully appreciate the subtleties of the melody and the emotional power conveyed through the pitch range. Overall, the combination of the pitch range and rhythm in this song creates a distinct and emotive musical experience.</t>
  </si>
  <si>
    <t>This music's pitch range of [R1A2N3G4E5] [oc0ta1ve2s3] offers a unique and memorable listening experience, while its use of [[K01E12Y23]3 k4ey5] creates a rich and dynamic sonic palette. The track, [T1M213] seconds in length, captivates with a rapid [te0mp1o2] and is given its sound through [I1N2S3T4R5U6M7E8N9T0S1]. Set in [T1I2M3E4_5S6I7G8N9A0T1U2R3E4], the song is played at a slow rate, firmly rooted in the traditions of [G1E2N3R4E5] music.</t>
  </si>
  <si>
    <t>This song is characterized by a distinct pitch range of [R1A2N3G4E5] [oc0ta1ve2s3], which adds a unique and emotional depth to the music. It also uses the [[K01E12Y23]3 k4ey5], contributing to its resonant and distinctive sound. Despite having a running time of only [T1M213] seconds, the song features a forceful beat that engages the listener. Interestingly, this song opts not to incorporate [I1N2S3T4R5U6M7E8N9T0S1], resulting in a more stripped-down and raw sound. The [ti0me1 s2ig3na4tu5re6] of the song is out of the ordinary, adding to its uniqueness, and the rhythm is slow, allowing for a more reflective and contemplative mood. Overall, the music conveys a [E1M2O3T4I5O6N7] feeling, further enhancing its emotional impact.</t>
  </si>
  <si>
    <t>['TM1_1', 'TS1_o', 'I1_0', 'S4_1', 'B1_1']</t>
  </si>
  <si>
    <t>The duration of this track is [T1M213] seconds and it consists of [[N01U12M23_34B45A56R67S78]8 b9ar0s1]. The [ti0me1 s2ig3na4tu5re6] used in this song is unusual, and the arrangement has omitted the use of [I1N2S3T4R5U6M7E8N9T0S1]. This song is rooted in the conventions of [G1E2N3R4E5] music.</t>
  </si>
  <si>
    <t>The music in question is moderate-speed, consisting of a total of [[N01U12M23_34B45A56R67S78]8 b9ar0s1]. Its [te0mp1o2] can be described as neither too fast nor too slow.</t>
  </si>
  <si>
    <t>The pitch range of [R1A2N3G4E5] [oc0ta1ve2s3] adds a distinctive character to the music, emphasizing its emotional depth, while the [[K01E12Y23]3 k4ey5] adds a unique flavor. With a running time of [T1M213] seconds, this song's rhythm strikes a balance between not being too fast or too slow. Overall, the music conveys [E1M2O3T4I5O6N7].</t>
  </si>
  <si>
    <t>['P4_1', 'K1_1', 'TM1_1', 'R3_2', 'I1_1', 'TS1_1', 'S4_1', 'S2_1']</t>
  </si>
  <si>
    <t>The pitch range of [R1A2N3G4E5] [oc0ta1ve2s3] adds a distinctive character to the music, emphasizing its emotional depth, while the [[K01E12Y23]3 k4ey5] adds a unique flavor. This song plays for [T1M213] seconds with a moderate and enjoyable [te0mp1o2]. The music should feature [I1N2S3T4R5U6M7E8N9T0S1], and the [ti0me1 s2ig3na4tu5re6] of the music is [T1I2M3E4_5S6I7G8N9A0T1U2R3E4]. It is characterized by its [G1E2N3R4E5] sound and mimics [A1R2T3I4S5T6]'s style.</t>
  </si>
  <si>
    <t>The [te0mp1o2] of this song is just right, as it is played at a leisurely pace.</t>
  </si>
  <si>
    <t>The music has a [E1M2O3T4I5O6N7] feeling and a quick [te0mp1o2], with [[N01U12M23_34B45A56R67S78]8 b9ar0s1] throughout the song. It is based on a [[T01I12M23E34_45S56I67G78N89A90T01U12R23E34]4 t5im6e 7si8gn9at0ur1e2].</t>
  </si>
  <si>
    <t>['P4_1', 'R3_1', 'TS1_o', 'I1_1', 'T1_2', 'EM1_1']</t>
  </si>
  <si>
    <t>The music in question is defined by its emotional depth, which is emphasized by the pitch range of [R1A2N3G4E5] [oc0ta1ve2s3]. This, combined with the use of [I1N2S3T4R5U6M7E8N9T0S1], brings the music to life, despite being played at a moderate speed. The [te0mp1o2], however, is still intense, contributing to the overall emotional impact of the piece. Additionally, the [ti0me1 s2ig3na4tu5re6] used in this song is not commonly employed, further setting it apart from other music. All of these elements come together to create a unique musical experience, characterized by its expressive power and distinctiveness.</t>
  </si>
  <si>
    <t>['K1_1', 'P4_1', 'T1_2', 'TS1_1']</t>
  </si>
  <si>
    <t>The [[K01E12Y23]3 k4ey5] gives this music a special emotional quality, while its limited pitch range of [R1A2N3G4E5] [oc0ta1ve2s3] allows for a greater emphasis on the nuances of tone and phrasing. Played at a moderate speed, the music follows a [T1I2M3E4_5S6I7G8N9A0T1U2R3E4] meter.</t>
  </si>
  <si>
    <t>['P4_1', 'K1_1', 'R3_0', 'TS1_o', 'I1_1', 'T1_1']</t>
  </si>
  <si>
    <t>The song, performed slowly, has a very comfortable beat with an atypical [ti0me1 s2ig3na4tu5re6] [T1I2M3E4_5S6I7G8N9A0T1U2R3E4]. Its pitch range is within [R1A2N3G4E5] [oc0ta1ve2s3], and the [[K01E12Y23]3 k4ey5] provides a powerful and memorable sound. [I1N2S3T4R5U6M7E8N9T0S1] play an important role in the music.</t>
  </si>
  <si>
    <t>I'm sorry, but there are no other sentences provided to combine with the sentence "The song's length is [T1M213] seconds." Please provide additional sentences or information to include in the paragraph.</t>
  </si>
  <si>
    <t>The [[K01E12Y23]3 k4ey5] in this music provides a powerful and memorable sound, while the length of the track is [T1M213] seconds. This music stands out from the typical patterns of the [G1E2N3R4E5] genre, as it doesn't conform to the expected formulaic structure. Despite its deviation, this track still manages to captivate listeners with its unique approach, making it a refreshing addition to the genre.</t>
  </si>
  <si>
    <t>The music is composed in the [[K01E12Y23]3 k4ey5] and is filled with [E1M2O3T4I5O6N7]. The choice of [ke0y1] in music can greatly affect the mood and emotional impact of a composition, and in this case, the [[K01E12Y23]3 k4ey5] contributes to the overall feeling of [E1M2O3T4I5O6N7] that permeates the piece. Whether through the use of [mi0no1r2] or [ma0jo1r2] tonalities, [te0mp1o2], or other musical elements, the composer has created a work that evokes a powerful and distinct emotional response in the listener.</t>
  </si>
  <si>
    <t>['P4_1', 'TM1_1', 'R1_1', 'I1_1']</t>
  </si>
  <si>
    <t>The compact pitch range of [R1A2N3G4E5] [oc0ta1ve2s3] results in a focused and impactful musical performance with a playtime of [T1M213] seconds. The music, which is easy to dance to, should include [I1N2S3T4R5U6M7E8N9T0S1].</t>
  </si>
  <si>
    <t>This song's limited pitch range, which spans [R1A2N3G4E5] [oc0ta1ve2s3], provides a unique opportunity to highlight the subtleties of tone and phrasing in the music. Interestingly, the song is devoid of any [I1N2S3T4R5U6M7E8N9T0S1], which further draws attention to the vocal nuances and intricacies of the melody. By focusing on the nuances of the singer's performance and the intricacies of the melody, this song creates a distinct and memorable listening experience.</t>
  </si>
  <si>
    <t>The music's limited pitch range of [R1A2N3G4E5] [oc0ta1ve2s3] provides an opportunity for greater emphasis on the nuances of tone and phrasing. Additionally, the use of [[K01E12Y23]3 k4ey5] contributes to this music's special emotional quality. This song, which is [T1M213] seconds long, boasts a balanced rhythm and features [I1N2S3T4R5U6M7E8N9T0S1] in the musical performance. An uncommon [ti0me1 s2ig3na4tu5re6 o7f 8[T91I02M13E24_35S46I57G68N79A80T91U02R13E24]3] is also utilized, resulting in a fast-paced and [E1M2O3T4I5O6N7] musical experience.</t>
  </si>
  <si>
    <t>The use of a specific pitch range of [R1A2N3G4E5] [oc0ta1ve2s3] in a musical piece can have a significant impact on the overall sound. By utilizing a consistent range of pitches, composers and performers can create a cohesive and unified sound that ties the various elements of the composition together. This can help to establish a sense of continuity and flow throughout the piece, making it easier for listeners to engage with the music and follow its progression. Additionally, by limiting the pitch range, composers can create a specific mood or atmosphere, emphasizing certain emotions or ideas through the use of particular notes and intervals. Overall, the careful selection and use of pitch range can greatly enhance the effectiveness and impact of a musical composition.</t>
  </si>
  <si>
    <t>The compact pitch range of [R1A2N3G4E5] [oc0ta1ve2s3] results in a focused and impactful musical performance, while the [[K01E12Y23]3 k4ey5] provides a powerful and memorable sound. With a duration of [T1M213] seconds, the track allows enough time for its rhythm to comfortably moderate, creating a balanced musical experience. Enriched by the inclusion of [I1N2S3T4R5U6M7E8N9T0S1], the song's uncommon [ti0me1 s2ig3na4tu5re6] [T1I2M3E4_5S6I7G8N9A0T1U2R3E4] adds an intriguing element to the overall composition. Maintaining a moderate pace, the music projects [E1M2O3T4I5O6N7], capturing the essence of the song and engaging the listeners.</t>
  </si>
  <si>
    <t>['T1_1', 'TM1_1', 'TS1_1']</t>
  </si>
  <si>
    <t>The song that lasts [T1M213] seconds is played at a gentle pace and its music is based on a [[T01I12M23E34_45S56I67G78N89A90T01U12R23E34]4 t5im6e 7si8gn9at0ur1e2].</t>
  </si>
  <si>
    <t>When a specific pitch range of [R1A2N3G4E5] [oc0ta1ve2s3] is employed, it can result in a musical piece that has a cohesive and unified sound. This is because the use of a limited range of pitches allows for a consistent tonal color and a more focused musical expression. By employing this technique, the composer can create a musical work that feels more complete and connected, as the listener experiences a sense of coherence and unity in the piece. Furthermore, the use of a specific pitch range can also contribute to the overall mood and emotion of the piece, as different pitch ranges can evoke different feelings in the listener.</t>
  </si>
  <si>
    <t>The music is characterized by [E1M2O3T4I5O6N7]. Its melodies and rhythms evoke a deep emotional response in the listener, conveying a sense of passion, joy, or melancholy. Whether it is the uplifting harmonies of a symphony, the soulful strains of a blues guitar, or the haunting vocals of a ballad, this music has the power to stir the heart and move the soul. Its beauty lies not only in the sounds themselves, but also in the emotions they inspire, creating a connection between the listener and the music that transcends words and touches something deep within us.</t>
  </si>
  <si>
    <t>The music is brought to life through the use of instruments and is filled with emotion. The combination of skillfully played instruments and the emotional content of the music creates a powerful experience for the listener. Whether it's the soaring melody of a violin or the deep resonance of a bass guitar, the instruments add a richness and complexity to the music that would not be possible otherwise. Meanwhile, the emotions expressed in the music can range from joy and exuberance to sorrow and heartbreak, resonating with listeners on a deep and personal level. Together, the instruments and emotion in the music create a moving and unforgettable experience that can touch the soul.</t>
  </si>
  <si>
    <t>The use of a specific pitch range of [R1A2N3G4E5] [oc0ta1ve2s3] creates a cohesive and unified sound throughout the musical piece, while this music's use of [[K01E12Y23]3 k4ey5] creates a distinct atmosphere. The combination of the two elements results in a unique sonic character that contributes to the overall mood and emotional impact of the piece. By utilizing a consistent pitch range and a specific [ke0y1], the composer has created a sense of coherence and continuity that allows the listener to become fully immersed in the music. Additionally, the choice of [ke0y1] adds an extra layer of depth and meaning to the composition, emphasizing certain emotions or themes that the composer wishes to convey. Overall, the use of these musical elements showcases the composer's skill in creating a compelling and engaging piece of music.</t>
  </si>
  <si>
    <t>This music offers a diverse and dynamic listening experience with a pitch range spanning [R1A2N3G4E5] [oc0ta1ve2s3]. Its captivating and memorable experience is a result of its choice of [[K01E12Y23]3 k4ey5]. The song lasts [T1M213] seconds and features a rhythm that is not too fast or slow. The [I1N2S3T4R5U6M7E8N9T0S1] contribute to the musical composition, which is played at a balanced pace with a [[T01I12M23E34_45S56I67G78N89A90T01U12R23E34]4 t5im6e 7si8gn9at0ur1e2]. Although it does not embody the typical style of [G1E2N3R4E5], this music stands out with its unique qualities.</t>
  </si>
  <si>
    <t>['T1_1', 'K1_1', 'EM1_1', 'R3_2']</t>
  </si>
  <si>
    <t>The music played at a relaxed pace incorporates a unique flavor with the [[K01E12Y23]3 k4ey5]. It evokes [E1M2O3T4I5O6N7] feelings and features a steady and moderate rhythm throughout the song.</t>
  </si>
  <si>
    <t>['K1_1', 'TM1_1', 'R3_0', 'I1_0', 'T1_2', 'S4_0', 'B1_1']</t>
  </si>
  <si>
    <t>This track is composed in the [[K01E12Y23]3 k4ey5] and has a length of [T1M213] seconds. The rhythm in this song is easy-going and the pace is moderate. Interestingly, the composition of this song does not involve the use of [I1N2S3T4R5U6M7E8N9T0S1], which gives it a unique sound. Although this music does not embody the essence of [G1E2N3R4E5] genre, its structure follows [[N01U12M23_34B45A56R67S78]8 b9ar0s1], making it well-organized and easy to follow.</t>
  </si>
  <si>
    <t>['K1_1', 'T1_0', 'TM1_1', 'S4_0']</t>
  </si>
  <si>
    <t>This music is composed in the [[K01E12Y23]3 k4ey5] and has a speedy [te0mp1o2]. The song plays for [T1M213] seconds and is not reflective of the usual musical conventions of [G1E2N3R4E5] style.</t>
  </si>
  <si>
    <t>['T1_1', 'TM1_1', 'R3_2']</t>
  </si>
  <si>
    <t>The song has a moderate beat and moves gently, lasting for [T1M213] seconds.</t>
  </si>
  <si>
    <t>['TS1_o', 'P4_1', 'S4_0', 'I1_1']</t>
  </si>
  <si>
    <t>The unconventional [ti0me1 s2ig3na4tu5re6] of this song is combined with a pitch range spanning [R1A2N3G4E5] [oc0ta1ve2s3], adding a distinctive character to the music and emphasizing its emotional depth. Although the song belongs to the [G1E2N3R4E5] genre, its style is not reflective of its usual features. The unique sound of the music is achieved through the use of [I1N2S3T4R5U6M7E8N9T0S1].</t>
  </si>
  <si>
    <t>The musical composition features a [T1I2M3E4_5S6I7G8N9A0T1U2R3E4] meter and a compact pitch range of [R1A2N3G4E5] [oc0ta1ve2s3], resulting in a focused and impactful performance. The song has a duration of [T1M213] seconds and is accompanied by [I1N2S3T4R5U6M7E8N9T0S1], which add to the overall composition.</t>
  </si>
  <si>
    <t>The [G1E2N3R4E5] style is exemplified by this classic song, and the use of the [[K01E12Y23]3 k4ey5] gives it a unique emotional quality.</t>
  </si>
  <si>
    <t>['P4_1', 'TM1_1', 'R3_2', 'I1_1', 'T1_1', 'S4_1']</t>
  </si>
  <si>
    <t>The musical piece showcases a pitch range within [R1A2N3G4E5] [oc0ta1ve2s3] and has a duration of [T1M213] seconds. Its rhythm is relaxed and moderate, enriched by the inclusion of [I1N2S3T4R5U6M7E8N9T0S1]. This music is played at a leisurely pace and is a true representation of the classic [G1E2N3R4E5] style.</t>
  </si>
  <si>
    <t>['TM1_1', 'R3_2', 'TS1_1', 'S2_0', 'B1_1']</t>
  </si>
  <si>
    <t>This song is [T1M213] seconds long with a [te0mp1o2] in the middle range and a [ti0me1 s2ig3na4tu5re6 o7f 8[T91I02M13E24_35S46I57G68N79A80T91U02R13E24]3]. Although it does not squarely fall within [A1R2T3I4S5T6]'s musical conventions, the music covers [[N01U12M23_34B45A56R67S78]8 b9ar0s1].</t>
  </si>
  <si>
    <t>The [ti0me1 s2ig3na4tu5re6] chosen for this song is not common. It is a departure from the usual 4/4 [ti0me1 s2ig3na4tu5re6] used in most popular music. Instead, the song employs a 7/8 [ti0me1 s2ig3na4tu5re6], which gives it a unique and distinctive sound. The use of an uncommon [ti0me1 s2ig3na4tu5re6] can add complexity and interest to a song, as well as showcase the musicians' skill and creativity in arranging and performing the music. While it may take some listeners time to adjust to the unfamiliar rhythm, it can ultimately make for a more memorable and rewarding musical experience.</t>
  </si>
  <si>
    <t>The music's pitch range is within [R1A2N3G4E5] [oc0ta1ve2s3], resulting in a captivating and memorable experience with its choice of [[K01E12Y23]3 k4ey5]. Lasting [T1M213] seconds, this song features a very fast and lively rhythm, enriched by [I1N2S3T4R5U6M7E8N9T0S1]. The [ti0me1 s2ig3na4tu5re6] showcased is not conventional, and the song has a quick beat, deviating from the usual patterns of the [G1E2N3R4E5] sound.</t>
  </si>
  <si>
    <t>The music in question has several notable characteristics. Its pitch range spans [R1A2N3G4E5] [oc0ta1ve2s3], which contributes to its distinct character and emphasizes its emotional depth. Additionally, the use of the [[K01E12Y23]3 k4ey5] creates a powerful and memorable sound. The song's slow [te0mp1o2] promotes a relaxing listening experience. Unusually, the song also features a [[T01I12M23E34_45S56I67G78N89A90T01U12R23E34]4 t5im6e 7si8gn9at0ur1e2]. Furthermore, the arrangement of the song omits the use of [I1N2S3T4R5U6M7E8N9T0S1]. Overall, the song progresses over [[N01U12M23_34B45A56R67S78]8 b9ar0s1], showcasing its unique and deliberate composition.</t>
  </si>
  <si>
    <t>The [ti0me1 s2ig3na4tu5re6] of a piece of music is indicated by the number of beats in each measure and the type of note that gets one beat. In this case, the music has a [ti0me1 s2ig3na4tu5re6 o7f 8[T91I02M13E24_35S46I57G68N79A80T91U02R13E24]3], which means that there are [B1E2A3T4_5C6O7U8N9T0] beats per measure and the quarter note receives one beat. Understanding the [ti0me1 s2ig3na4tu5re6] is important for musicians as it helps them to stay in rhythm and play the piece of music correctly. Additionally, different [ti0me1 s2ig3na4tu5re6]s can create different feelings or moods in a piece of music, which can influence how it is interpreted and performed.</t>
  </si>
  <si>
    <t>['K1_1', 'T1_2', 'S4_0', 'TS1_o']</t>
  </si>
  <si>
    <t>The music employs the [[K01E12Y23]3 k4ey5] to create a distinctive and evocative sound that resonates with the listener. Played at a moderate pace, the song diverges from the typical characteristics of the [G1E2N3R4E5] genre, standing out as a unique piece of music. In addition to its unusual genre, the song also features an atypical [[T01I12M23E34_45S56I67G78N89A90T01U12R23E34]4 t5im6e 7si8gn9at0ur1e2], further contributing to its distinctive sound and appeal. Overall, the combination of [ke0y1], [te0mp1o2], genre, and [ti0me1 s2ig3na4tu5re6] work together to create a memorable and noteworthy piece of music.</t>
  </si>
  <si>
    <t>['K1_1', 'TM1_1', 'I1_1', 'T1_0', 'B1_1']</t>
  </si>
  <si>
    <t>This music's use of the [[K01E12Y23]3 k4ey5] creates a distinct atmosphere with [I1N2S3T4R5U6M7E8N9T0S1] playing an important role. The song, played at a fast rate, has a length of [T1M213] seconds and consists of [[N01U12M23_34B45A56R67S78]8 b9ar0s1] throughout.</t>
  </si>
  <si>
    <t>The [ti0me1 s2ig3na4tu5re6] chosen for this song is not common, and it's a song that lasts [T1M213] seconds. In order to bring out the desired sound, [I1N2S3T4R5U6M7E8N9T0S1] should be included in the music.</t>
  </si>
  <si>
    <t>['TM1_1', 'R3_0', 'TS1_o', 'I4_0', 'T1_1']</t>
  </si>
  <si>
    <t>The tranquilizing beat of this track moves gently through its non-standard [ti0me1 s2ig3na4tu5re6]. Clocking in at [T1M213] seconds long, this song's melody is not created using [I1N2S3T4R5U6M7E8N9T0]. Despite this departure from convention, the overall effect is calming and soothing to the listener.</t>
  </si>
  <si>
    <t>['P4_1', 'K1_1', 'TM1_1', 'R3_2', 'TS1_1', 'B1_1']</t>
  </si>
  <si>
    <t>The music's pitch range is within [R1A2N3G4E5] [oc0ta1ve2s3], creating a captivating and memorable experience with its choice of [[K01E12Y23]3 k4ey5]. Running for [T1M213] seconds, the track maintains a [te0mp1o2] that is neither too fast nor too slow. The [ti0me1 s2ig3na4tu5re6] of the music is [T1I2M3E4_5S6I7G8N9A0T1U2R3E4], and it spans [[N01U12M23_34B45A56R67S78]8 b9ar0s1] in duration.</t>
  </si>
  <si>
    <t>This music's pitch range is within [R1A2N3G4E5] [oc0ta1ve2s3], and its use of [[K01E12Y23]3 k4ey5] creates a rich and dynamic sonic palette. The music is brought to life through the use of [I1N2S3T4R5U6M7E8N9T0S1].</t>
  </si>
  <si>
    <t>The music being described offers a diverse and dynamic listening experience, with a pitch range spanning [R1A2N3G4E5] [oc0ta1ve2s3]. The choice of [[K01E12Y23]3 k4ey5] results in a captivating and memorable experience, complemented by the song's playtime of [T1M213] seconds. The rhythm in this song is very dynamic, played at a fast rate and utilizing an unusual [ti0me1 s2ig3na4tu5re6 o7f 8[T91I02M13E24_35S46I57G68N79A80T91U02R13E24]3]. Interestingly, this song has opted not to incorporate [I1N2S3T4R5U6M7E8N9T0S1], but nonetheless remains defined by [E1M2O3T4I5O6N7].</t>
  </si>
  <si>
    <t>The [ke0y1] used in this music gives it a special emotional quality that sets it apart. This song has a running time of [T1M213] seconds and features [T1I2M3E4_5S6I7G8N9A0T1U2R3E4] as its [ti0me1 s2ig3na4tu5re6]. The combination of these elements creates a unique musical experience that is both emotionally evocative and technically impressive. Whether you are a casual listener or a serious musician, there is something in this music to appreciate and enjoy. So sit back, relax, and let the sounds wash over you as you immerse yourself in this wonderful piece of music.</t>
  </si>
  <si>
    <t>The song has a fast rhythm and a length of [T1M213] seconds. However, despite its speed, the rhythm is not too fast nor too slow.</t>
  </si>
  <si>
    <t>This track runs for [T1M213] seconds and is played at a gentle pace.</t>
  </si>
  <si>
    <t>The chosen [ti0me1 s2ig3na4tu5re6] for this song is not ordinary, but when combined with the compact pitch range of [R1A2N3G4E5] [oc0ta1ve2s3], it results in a focused and impactful musical performance that moves quickly. The tight pitch range helps to emphasize the impact of the music, while the unusual [ti0me1 s2ig3na4tu5re6] adds an element of surprise and interest. Together, these elements contribute to a dynamic and engaging musical experience that stands out from the norm.</t>
  </si>
  <si>
    <t>['I4_0', 'P4_1', 'T1_0', 'TS1_o']</t>
  </si>
  <si>
    <t>The melody track of this musical piece does not feature [I1N2S3T4R5U6M7E8N9T0]. The song showcases a pitch range spanning [R1A2N3G4E5] [oc0ta1ve2s3] and is played at a fast [te0mp1o2]. However, this song's [ti0me1 s2ig3na4tu5re6] is not conventional and features [T1I2M3E4_5S6I7G8N9A0T1U2R3E4].</t>
  </si>
  <si>
    <t>In music notation, the [ti0me1 s2ig3na4tu5re6] indicates the number of beats per measure and the type of note that receives one beat. It is represented by two numbers, one above the other. The top number represents the number of beats in each measure, while the bottom number indicates the note value that represents one beat. For example, in a [ti0me1 s2ig3na4tu5re6] of 4/4, there are four beats in each measure and a quarter note represents one beat. Therefore, the [ti0me1 s2ig3na4tu5re6] of the music is a crucial element in determining the rhythm and feel of a musical piece.</t>
  </si>
  <si>
    <t>The music being described offers a unique and memorable listening experience, with a pitch range of [R1A2N3G4E5] [oc0ta1ve2s3] and a captivating choice of [[K01E12Y23]3 k4ey5]. This particular track is [T1M213] seconds long and has a very serene rhythm, brought to life by the skilled use of [I1N2S3T4R5U6M7E8N9T0S1]. The song also employs an unusual [ti0me1 s2ig3na4tu5re6 o7f 8[T91I02M13E24_35S46I57G68N79A80T91U02R13E24]3] and is high-speed, evoking a strong sense of [E1M2O3T4I5O6N7]. In total, the composition has [[N01U12M23_34B45A56R67S78]8 b9ar0s1], further adding to its complex and multifaceted nature.</t>
  </si>
  <si>
    <t>The music piece utilizes a specific pitch range of [R1A2N3G4E5] [oc0ta1ve2s3], resulting in a cohesive and unified sound. Additionally, it conveys a unique and resonant sound through the use of [[K01E12Y23]3 k4ey5]. With a running time of [T1M213] seconds, the rhythm in this song is invigorating and brought to life through the use of [I1N2S3T4R5U6M7E8N9T0S1]. It follows a [T1I2M3E4_5S6I7G8N9A0T1U2R3E4] meter and is performed at a moderate speed. Belonging to the [G1E2N3R4E5] genre, the music showcases a delightful combination of pitch range, [ke0y1], rhythm, instrumentation, meter, and [te0mp1o2].</t>
  </si>
  <si>
    <t>Each bar has [N1U2M3_4N5O6T7E8S9] notes. The song's [ti0me1 s2ig3na4tu5re6] is [T1I2M3E4_5S6I7G8N9A0T1U2R3E4]. The [te0mp1o2] of the song is [T1E2M3P4O5] beats per minute. The song is in the [ke0y1] of [K1E2Y3]. 
This song consists of [[N01U12M23_34B45A56R67S78]8 b9ar0s1], each containing [N1U2M3_4N5O6T7E8S9] notes. The [ti0me1 s2ig3na4tu5re6] of the song is [T1I2M3E4_5S6I7G8N9A0T1U2R3E4], and its [te0mp1o2] is [T1E2M3P4O5] beats per minute. Additionally, the song is in the [ke0y1] of [K1E2Y3].</t>
  </si>
  <si>
    <t>The song is a classic representation of [G1E2N3R4E5] music, with a pitch range that spans [R1A2N3G4E5] [oc0ta1ve2s3]. However, what sets it apart is the use of an unconventional [ti0me1 s2ig3na4tu5re6], [T1I2M3E4_5S6I7G8N9A0T1U2R3E4], which adds a unique and memorable aspect to the composition. Despite the non-traditional [ti0me1 s2ig3na4tu5re6], the song remains a beloved example of [G1E2N3R4E5] music, demonstrating the versatility and creativity of the genre's musicians.</t>
  </si>
  <si>
    <t>['TS1_o', 'I4_0', 'K1_1', 'I1_1']</t>
  </si>
  <si>
    <t>The unconventional [ti0me1 s2ig3na4tu5re6] of this song sets it apart. Additionally, the absence of a particular instrument in the melody track distinguishes it even further. The use of the [[K01E12Y23]3 k4ey5] contributes to the unique atmosphere created by this music. Finally, the inclusion of [I1N2S3T4R5U6M7E8N9T0S1] in the musical composition adds depth and richness to the overall sound.</t>
  </si>
  <si>
    <t>The compact pitch range of [R1A2N3G4E5] [oc0ta1ve2s3] results in a focused and impactful musical performance, complemented by the music's use of [[K01E12Y23]3 k4ey5], creating a rich and dynamic sonic palette. The song, running for [T1M213] seconds, captivates with its incredibly powerful rhythm and brings the music to life through the use of [I1N2S3T4R5U6M7E8N9T0S1]. The non-standard [[T01I12M23E34_45S56I67G78N89A90T01U12R23E34]4 t5im6e 7si8gn9at0ur1e2] adds an intriguing element, while the leisurely pace further enhances the unique character of this music, setting it apart from the typical examples of the [G1E2N3R4E5] style.</t>
  </si>
  <si>
    <t>['P4_1', 'R1_1', 'TS1_1', 'I1_0', 'T1_1', 'S4_1']</t>
  </si>
  <si>
    <t>The music's limited pitch range of [R1A2N3G4E5] [oc0ta1ve2s3] allows for a greater emphasis on the nuances of tone and phrasing. This song, perfect for a dance party, features a [T1I2M3E4_5S6I7G8N9A0T1U2R3E4] meter and is devoid of [I1N2S3T4R5U6M7E8N9T0S1]. Played at a slow rate, the music is representative of the typical [G1E2N3R4E5] sound.</t>
  </si>
  <si>
    <t>The pitch range of [R1A2N3G4E5] [oc0ta1ve2s3] in the music adds a distinctive character, which in turn emphasizes its emotional depth. The music also follows a [T1I2M3E4_5S6I7G8N9A0T1U2R3E4] meter, further contributing to its unique sound and feel. Together, these elements create a rich and memorable musical experience that captivates the listener and showcases the artistry of the composer and performers.</t>
  </si>
  <si>
    <t>This song features a soothing beat and has a duration of [T1M213] seconds.</t>
  </si>
  <si>
    <t>['P4_1', 'K1_1', 'TM1_1', 'R3_0', 'TS1_o', 'T1_2', 'S4_1']</t>
  </si>
  <si>
    <t>This music is composed in the [[K01E12Y23]3 k4ey5] and has a pitch range within [R1A2N3G4E5] [oc0ta1ve2s3]. It has a playtime of [T1M213] seconds and a moderate rhythm heavily influenced by [G1E2N3R4E5] style. The rhythm in this song is very gentle, and it features an unusual [ti0me1 s2ig3na4tu5re6 o7f 8[T91I02M13E24_35S46I57G68N79A80T91U02R13E24]3]. Overall, the song showcases a unique blend of elements that make it stand out in the [G1E2N3R4E5] genre.</t>
  </si>
  <si>
    <t>The moderate beat of this song sets a steady and easy-to-follow rhythm. This makes it a popular choice for dancing and exercise routines, as it provides an ideal [te0mp1o2] for movement and physical activity. Additionally, the moderate beat also makes it a versatile choice for various genres of music, as it can work well with slower ballads as well as faster-paced songs. Overall, the moderate beat of this song gives it a pleasant and enjoyable feel, making it a favorite among many music lovers.</t>
  </si>
  <si>
    <t>The music possesses several notable characteristics that contribute to its overall impact. The pitch range spans [R1A2N3G4E5] [oc0ta1ve2s3], lending a unique and recognizable character to the music while emphasizing its emotional depth. Additionally, the use of the [[K01E12Y23]3 k4ey5] creates a distinct atmosphere that further enhances the music's emotional impact. Finally, the meter of the music is [T1I2M3E4_5S6I7G8N9A0T1U2R3E4], adding an additional layer of complexity and interest to the overall composition. Together, these elements work in harmony to create a powerful and memorable musical experience.</t>
  </si>
  <si>
    <t>The musical piece is a unique composition that showcases a pitch range within [R1A2N3G4E5] [oc0ta1ve2s3]. The choice of [[K01E12Y23]3 k4ey5] gives this music a special emotional quality, while its serene rhythm contributes to its overall tranquility. The music is further enriched by the use of [I1N2S3T4R5U6M7E8N9T0S1], and its [ti0me1 s2ig3na4tu5re6 o7f 8[T91I02M13E24_35S46I57G68N79A80T91U02R13E24]3] gives it a distinct character. Despite its high-[te0mp1o2], the music evokes a strong sense of [E1M2O3T4I5O6N7], making it a truly captivating piece. With a running time of [T1M213] seconds, this musical masterpiece is sure to leave a lasting impression on anyone who listens to it.</t>
  </si>
  <si>
    <t>The music's limited pitch range of [R1A2N3G4E5] [oc0ta1ve2s3] allows for a greater emphasis on the nuances of tone and phrasing, while the [[K01E12Y23]3 k4ey5] gives this music a special emotional quality. With a duration of [T1M213] seconds, the song carries a balanced rhythm and follows a [T1I2M3E4_5S6I7G8N9A0T1U2R3E4] meter, creating a gentle and flowing movement.</t>
  </si>
  <si>
    <t>The music in this song is characterized by its distinctive pitch range of [R1A2N3G4E5] [oc0ta1ve2s3], which emphasizes its emotional depth. The use of [I1N2S3T4R5U6M7E8N9T0S1] is vital to the music, and the rhythm is very comforting, contributing to the music's overall impact. The song is played in [K1E2Y3], which gives it a special emotional quality that adds to its depth. It follows a [T1I2M3E4_5S6I7G8N9A0T1U2R3E4] meter and is performed at a leisurely pace, lasting [T1M213] seconds. As a result, the music radiates [E1M2O3T4I5O6N7], making it a powerful expression of feeling and artistry.</t>
  </si>
  <si>
    <t>The song has a playtime of [T1M213] seconds.</t>
  </si>
  <si>
    <t>The compact pitch range spanning [R1A2N3G4E5] [oc0ta1ve2s3] contributes to the focused and impactful nature of the musical performance. This effect is amplified by the use of the [[K01E12Y23]3 k4ey5], which lends a unique and resonant sound to the music. The track's duration is [T1M213] seconds, providing ample time for listeners to immerse themselves in the artistry on display. Together, these elements combine to create a memorable and engaging musical experience.</t>
  </si>
  <si>
    <t>['P4_1', 'K1_1', 'R3_2', 'TS1_o', 'I1_1', 'T1_0', 'S4_1']</t>
  </si>
  <si>
    <t>The music offers a unique and memorable listening experience with its pitch range of [R1A2N3G4E5] [oc0ta1ve2s3], composed in the [[K01E12Y23]3 k4ey5]. It has a steady and moderate rhythm, although the [ti0me1 s2ig3na4tu5re6] used ([T1I2M3E4_5S6I7G8N9A0T1U2R3E4]) is not commonly found in similar music of the [G1E2N3R4E5] style. [I1N2S3T4R5U6M7E8N9T0S1] play an important role in this composition, which has a quick beat and showcases a prime example of the [G1E2N3R4E5] style.</t>
  </si>
  <si>
    <t>The use of a specific pitch range of [R1A2N3G4E5] [oc0ta1ve2s3] creates a cohesive and unified sound throughout the musical piece, while the [[K01E12Y23]3 k4ey5] provides a powerful and memorable sound. This song, [T1M213] seconds long, has a [te0mp1o2] that is just right. Additionally, it is devoid of [I1N2S3T4R5U6M7E8N9T0S1], allowing the focus to be solely on the music. Moreover, the [ti0me1 s2ig3na4tu5re6] used in this song is not ordinary, adding an interesting element to the composition. With a quick performance, the music is imbued with [E1M2O3T4I5O6N7].</t>
  </si>
  <si>
    <t>['P4_1', 'K1_1', 'TM1_1', 'R3_2', 'I1_1', 'TS1_o', 'T1_1', 'B1_1']</t>
  </si>
  <si>
    <t>The compact pitch range of [R1A2N3G4E5] [oc0ta1ve2s3] results in a focused and impactful musical performance, accompanied by a unique and resonant sound conveyed through the use of [[K01E12Y23]3 k4ey5]. With a runtime of [T1M213] seconds and a moderate beat, this song is enriched by the inclusion of [I1N2S3T4R5U6M7E8N9T0S1]. Not conforming to a common [ti0me1 s2ig3na4tu5re6 o7f 8[T91I02M13E24_35S46I57G68N79A80T91U02R13E24]3], the music is played at a relaxed pace and consists of [[N01U12M23_34B45A56R67S78]8 b9ar0s1] in total.</t>
  </si>
  <si>
    <t>This song has a slow [te0mp1o2] and features [[N01U12M23_34B45A56R67S78]8 b9ar0s1] in its composition, lasting [T1M213] seconds. Interestingly, the [ti0me1 s2ig3na4tu5re6] featured in the song is not conventional, adding to its unique sound and feel.</t>
  </si>
  <si>
    <t>The music offers a unique and memorable listening experience with its pitch range of [R1A2N3G4E5] [oc0ta1ve2s3], composed in the [[K01E12Y23]3 k4ey5] and lasting [T1M213] seconds. The rhythm is gentle and relaxing, and the absence of [I1N2S3T4R5U6M7E8N9T0S1] creates a distinct ambiance. Based on a [[T01I12M23E34_45S56I67G78N89A90T01U12R23E34]4 t5im6e 7si8gn9at0ur1e2], the song embodies the characteristics of [G1E2N3R4E5] style, paying homage to [A1R2T3I4S5T6].</t>
  </si>
  <si>
    <t>The [ke0y1] and the instruments both play important roles in creating the emotional quality of the music. The [ke0y1] gives the music a special emotional quality, while the instruments contribute to the overall sound and texture of the piece. Together, they work in harmony to produce a unique and powerful musical experience for the listener. Whether it is the use of a particular [ke0y1] or the intricate interplay of different instruments, each element plays a vital part in shaping the emotional landscape of the music.</t>
  </si>
  <si>
    <t>['P4_1', 'TM1_1', 'R3_0', 'TS1_1', 'I1_1']</t>
  </si>
  <si>
    <t>This music offers a unique and memorable listening experience with its pitch range of [R1A2N3G4E5] [oc0ta1ve2s3]. It is [T1M213] seconds in length, and its smooth and relaxing beat enhances the overall ambiance. The song follows a [T1I2M3E4_5S6I7G8N9A0T1U2R3E4] meter, and it is composed to feature [I1N2S3T4R5U6M7E8N9T0S1].</t>
  </si>
  <si>
    <t>['P4_1', 'K1_1', 'TM1_1', 'R3_0', 'I1_0', 'T1_0', 'EM1_1']</t>
  </si>
  <si>
    <t>The distinctive character of this music is emphasized by its pitch range, which spans [R1A2N3G4E5] [oc0ta1ve2s3], adding depth to its emotional expression. In addition, the use of the [[K01E12Y23]3 k4ey5] provides a powerful and memorable sound that contributes to the overall impact of the piece. Despite having a relatively short runtime of [T1M213] seconds, the song's calming and soothing beat draws the listener in. The absence of [I1N2S3T4R5U6M7E8N9T0S1] further enhances the peaceful atmosphere of the music. Furthermore, the speedy [te0mp1o2] contributes to the overall energetic quality of the piece, projecting a sense of [E1M2O3T4I5O6N7].</t>
  </si>
  <si>
    <t>The musical piece showcases a pitch range within [R1A2N3G4E5] [oc0ta1ve2s3] and utilizes the [[K01E12Y23]3 k4ey5] to create a distinct atmosphere. With a length of [T1M213] seconds, the track captivates listeners with its upbeat [te0mp1o2] and incorporates [I1N2S3T4R5U6M7E8N9T0S1] that enhance the overall musical composition. Following a [T1I2M3E4_5S6I7G8N9A0T1U2R3E4] meter, the song maintains a quick beat, while projecting [E1M2O3T4I5O6N7] to evoke a powerful emotional response.</t>
  </si>
  <si>
    <t>['P4_1', 'R3_2', 'TS1_1', 'I1_0', 'S4_1']</t>
  </si>
  <si>
    <t>The music in this song is steeped in the traditions of [G1E2N3R4E5] style, and features a limited pitch range of [R1A2N3G4E5] [oc0ta1ve2s3]. This allows for a greater emphasis on the nuances of tone and phrasing, which is complemented by a [te0mp1o2] that is neither too fast nor too slow. The song has a [ti0me1 s2ig3na4tu5re6 o7f 8[T91I02M13E24_35S46I57G68N79A80T91U02R13E24]3], and notably, [I1N2S3T4R5U6M7E8N9T0S1] are absent from the arrangement. Overall, these musical elements work together to create a distinctive sound that is true to the style of [G1E2N3R4E5].</t>
  </si>
  <si>
    <t>The music presented here offers a diverse and dynamic listening experience, with a pitch range spanning [R1A2N3G4E5] [oc0ta1ve2s3]. The use of [[K01E12Y23]3 k4ey5] adds a unique flavor to the composition, further enhancing its appeal. Additionally, the [te0mp1o2] in this song is very rapid, creating a sense of urgency and energy that further adds to the overall impact of the music.</t>
  </si>
  <si>
    <t>This song has a fast rhythm, and you can hear [[N01U12M23_34B45A56R67S78]8 b9ar0s1] in it. The fast rhythm of the song is complemented by the number of bars that can be heard. Together, these elements contribute to the overall structure and feel of the song.</t>
  </si>
  <si>
    <t>['P4_1', 'R3_2', 'I1_1', 'T1_2', 'B1_1']</t>
  </si>
  <si>
    <t>The pitch range of [R1A2N3G4E5] [oc0ta1ve2s3] adds a distinctive character to the music, emphasizing its emotional depth, while the song maintains a steady and moderate rhythm. Enriched by [I1N2S3T4R5U6M7E8N9T0S1], the music showcases a moderate [te0mp1o2] and spans approximately [[N01U12M23_34B45A56R67S78]8 b9ar0s1].</t>
  </si>
  <si>
    <t>['K1_1', 'TM1_1', 'R3_0', 'EM1_1', 'B1_1']</t>
  </si>
  <si>
    <t>This captivating and memorable [T1M213]-second-long song is imbued with [E1M2O3T4I5O6N7] and features a beat that is very lulling. The choice of [[K01E12Y23]3 k4ey5] adds to the overall experience, while the song's structure follows [[N01U12M23_34B45A56R67S78]8 b9ar0s1].</t>
  </si>
  <si>
    <t>['TS1_1', 'R3_2', 'I1_0']</t>
  </si>
  <si>
    <t>The meter of the music is [T1I2M3E4_5S6I7G8N9A0T1U2R3E4], which gives it a distinctive rhythmic pattern. Despite having a moderate beat, this particular song doesn't feature any [I1N2S3T4R5U6M7E8N9T0S1] in its arrangement.</t>
  </si>
  <si>
    <t>This is a [T1M213]-second-long song filled with [E1M2O3T4I5O6N7]. The [te0mp1o2] of the music is soft and smooth, and the [ti0me1 s2ig3na4tu5re6] chosen for this song is non-standard, adding a unique touch to the composition.</t>
  </si>
  <si>
    <t>['P4_1', 'K1_1', 'EM1_1', 'R3_0']</t>
  </si>
  <si>
    <t>The musical piece is composed in the [[K01E12Y23]3 k4ey5], utilizing a specific pitch range of [R1A2N3G4E5] [oc0ta1ve2s3] to create a cohesive and unified sound. The music evokes [E1M2O3T4I5O6N7] and is characterized by a gentle and relaxing rhythm, enhancing the overall mood and feel of the piece.</t>
  </si>
  <si>
    <t>The music I am describing has several [ke0y1] features. Firstly, its pitch range is within [R1A2N3G4E5] [oc0ta1ve2s3], and it is composed in the [[K01E12Y23]3 k4ey5]. The length of the song is [T1M213] seconds and it has a steady and moderate rhythm. The music is designed to feature [I1N2S3T4R5U6M7E8N9T0S1] and is played in a [T1I2M3E4_5S6I7G8N9A0T1U2R3E4] meter. The overall pace of the song is slow, which helps to emphasize the emotions it conveys. Speaking of emotions, this music radiates [E1M2O3T4I5O6N7], creating a powerful and moving listening experience.</t>
  </si>
  <si>
    <t>['P4_1', 'K1_1', 'TM1_1', 'R3_1', 'I1_0', 'TS1_o', 'R1_1', 'T1_0', 'S4_0', 'B1_1']</t>
  </si>
  <si>
    <t>This high-speed music, with a pitch range within [R1A2N3G4E5] [oc0ta1ve2s3], captures a special emotional quality in [[K01E12Y23]3 k4ey5]. Lasting for [T1M213] seconds, the track's intense [te0mp1o2] and unconventional incorporation of [I1N2S3T4R5U6M7E8N9T0S1] create a unique sound. Featuring a rare [[T01I12M23E34_45S56I67G78N89A90T01U12R23E34]4 t5im6e 7si8gn9at0ur1e2], this song of approximately [[N01U12M23_34B45A56R67S78]8 b9ar0s1] is perfect for a dance party and deviates from the conventions of the [G1E2N3R4E5] sound.</t>
  </si>
  <si>
    <t>This music offers a unique and memorable listening experience with its pitch range of [R1A2N3G4E5] [oc0ta1ve2s3]. It conveys a unique and resonant sound by using the [[K01E12Y23]3 k4ey5]. The song is [T1M213] seconds in length and is fast-paced. [I1N2S3T4R5U6M7E8N9T0] is the most significant instrument heard in the melody track, adding to the energetic feel of the song. Overall, this music's combination of pitch range, [ke0y1], [te0mp1o2], and instrumentation creates an exhilarating listening experience.</t>
  </si>
  <si>
    <t>['P4_1', 'T1_2', 'S4_0']</t>
  </si>
  <si>
    <t>The musical piece exhibits a pitch range within [R1A2N3G4E5] [oc0ta1ve2s3] and has a moderate [te0mp1o2]. Additionally, it stands out from the usual [G1E2N3R4E5] sound, offering a unique listening experience.</t>
  </si>
  <si>
    <t>This song has a unique flavor thanks to the [[K01E12Y23]3 k4ey5], heavily influenced by [G1E2N3R4E5] style, and a slow rhythm. The pitch range falls within [R1A2N3G4E5] [oc0ta1ve2s3] and the song has a moderate [te0mp1o2] while running for [T1M213] seconds. Interestingly, the song has opted not to incorporate [I1N2S3T4R5U6M7E8N9T0S1]. The meter of the music is [T1I2M3E4_5S6I7G8N9A0T1U2R3E4], which adds to the overall atmosphere of the song.</t>
  </si>
  <si>
    <t>['P4_1', 'T1_2', 'R3_1', 'I1_0']</t>
  </si>
  <si>
    <t>The song has a moderate rhythm that is incredibly stimulating. Its pitch range is within [R1A2N3G4E5] [oc0ta1ve2s3], and it does not feature [I1N2S3T4R5U6M7E8N9T0S1].</t>
  </si>
  <si>
    <t>This music's choice of [[K01E12Y23]3 k4ey5] results in a captivating and memorable experience, representative of the typical [G1E2N3R4E5] sound, while being devoid of [I1N2S3T4R5U6M7E8N9T0S1].</t>
  </si>
  <si>
    <t>This music is based on a [[T01I12M23E34_45S56I67G78N89A90T01U12R23E34]4 t5im6e 7si8gn9at0ur1e2] and offers a diverse and dynamic listening experience with a pitch range spanning [R1A2N3G4E5] [oc0ta1ve2s3]. To fully capture the intended sound, [I1N2S3T4R5U6M7E8N9T0S1] should be included in the music.</t>
  </si>
  <si>
    <t>This music offers a unique and memorable listening experience with its pitch range of [R1A2N3G4E5] [oc0ta1ve2s3] and use of [[K01E12Y23]3 k4ey5], which creates a rich and dynamic sonic palette.</t>
  </si>
  <si>
    <t>This [T1M213]-second-long song in the [G1E2N3R4E5] style features a limited pitch range of [R1A2N3G4E5] [oc0ta1ve2s3], which allows for a greater emphasis on the nuances of tone and phrasing. In the [[K01E12Y23]3 k4ey5], the music produces a powerful and memorable sound. The dynamic rhythm, performed at a rapid pace and following a [T1I2M3E4_5S6I7G8N9A0T1U2R3E4] meter, adds to the song's energy. Interestingly, the arrangement of this music has deliberately omitted the use of [I1N2S3T4R5U6M7E8N9T0S1]. Overall, this music serves as a prime representation of the [G1E2N3R4E5] style, showcasing its unique characteristics and delivering an unforgettable listening experience.</t>
  </si>
  <si>
    <t>The pitch range of [R1A2N3G4E5] [oc0ta1ve2s3], spanning a wide range of notes from low to high, adds a distinctive character to the music and emphasizes its emotional depth. This track, which is [T1M213] seconds in length, features a [ti0me1 s2ig3na4tu5re6] that is not typical, contributing to the song's unique qualities and further setting it apart from other pieces in the same genre. The use of this non-traditional [ti0me1 s2ig3na4tu5re6] provides an interesting rhythmic structure, adding an additional layer of complexity and intrigue to the music.</t>
  </si>
  <si>
    <t>['P4_1', 'K1_1', 'TM1_1', 'R3_0', 'I1_0', 'T1_0']</t>
  </si>
  <si>
    <t>This music offers a unique and memorable listening experience with its pitch range of [R1A2N3G4E5] [oc0ta1ve2s3]. Additionally, the [[K01E12Y23]3 k4ey5] gives this music a special emotional quality that enhances the overall experience. Despite its speedy [te0mp1o2], the rhythm in this song is very comforting. Interestingly, you won't hear any [I1N2S3T4R5U6M7E8N9T0S1] in this song. Lastly, the song's length is [T1M213] seconds, allowing listeners to fully immerse themselves in the captivating sound.</t>
  </si>
  <si>
    <t>The music in this track is characterized by a distinct emotional depth, emphasized by its pitch range of [R1A2N3G4E5] [oc0ta1ve2s3]. Its use of the [[K01E12Y23]3 k4ey5] creates a unique atmosphere that reflects [G1E2N3R4E5] musical traditions. The song is played at a slow rate, with a really intense [te0mp1o2] that adds to its overall effect. Despite being devoid of [I1N2S3T4R5U6M7E8N9T0S1], the music is able to convey a powerful message. Its [[T01I12M23E34_45S56I67G78N89A90T01U12R23E34]4 t5im6e 7si8gn9at0ur1e2] is also a notable feature. In total, the track is [T1M213] seconds long and its style reflects a deep connection to the genre's roots.</t>
  </si>
  <si>
    <t>The [[K01E12Y23]3 k4ey5] gives this music a special emotional quality, while the track is [T1M213] seconds in length and features a [[T01I12M23E34_45S56I67G78N89A90T01U12R23E34]4 t5im6e 7si8gn9at0ur1e2]. The composition of this song does not involve the use of [I1N2S3T4R5U6M7E8N9T0S1], yet it is performed at a rapid pace with [[N01U12M23_34B45A56R67S78]8 b9ar0s1] that can be heard throughout.</t>
  </si>
  <si>
    <t>The song is performed at a rapid pace. This means that the [te0mp1o2] is quite fast, and the performers need to keep up with the beat to maintain the rhythm. It can be challenging to sing or play an instrument at such a quick [te0mp1o2], but it can also create a sense of excitement and energy in the music. A fast-paced song can be particularly effective for genres like rock or dance music, where the beat is a central element of the composition. Overall, performing a song at a rapid pace requires skill, focus, and a deep understanding of the music.</t>
  </si>
  <si>
    <t>The musical piece under consideration does not conform to a common [ti0me1 s2ig3na4tu5re6]. Instead, it features a unique [ti0me1 s2ig3na4tu5re6] that sets it apart from more traditional compositions. Additionally, the song utilizes a specific pitch range spanning [R1A2N3G4E5] [oc0ta1ve2s3], which contributes to its cohesive and unified sound. Clocking in at [T1M213] seconds, this piece is relatively brief but packs a lot of musical content into its runtime. Finally, the use of [I1N2S3T4R5U6M7E8N9T0S1] is essential to the composition, as they play a vital role in shaping its overall character and tone.</t>
  </si>
  <si>
    <t>The [ti0me1 s2ig3na4tu5re6] of this song is not usual. It deviates from the typical 4/4 or 3/4 [ti0me1 s2ig3na4tu5re6] commonly found in most music. This unusual [ti0me1 s2ig3na4tu5re6] may contribute to the unique and distinct feel of the song, making it stand out from other pieces. It can also pose a challenge for musicians who are used to playing in more traditional [ti0me1 s2ig3na4tu5re6]s, as they may need to adjust their playing style and timing to accommodate the changes in the music. Despite its unconventional nature, an unusual [ti0me1 s2ig3na4tu5re6] can add an element of creativity and interest to a piece of music, making it all the more memorable and enjoyable to listen to.</t>
  </si>
  <si>
    <t>This is a [T1M213]-second song in [T1I2M3E4_5S6I7G8N9A0T1U2R3E4]. The music is composed in the specified [ti0me1 s2ig3na4tu5re6], which indicates the number of beats in each measure of the song. The [te0mp1o2], or speed, of the song can also be determined by the [ti0me1 s2ig3na4tu5re6], as well as the overall feel and rhythm of the music. Whether it's a fast-paced, energetic song or a slow, melancholy ballad, the [ti0me1 s2ig3na4tu5re6] plays a crucial role in defining the musical structure and setting the tone for the piece.</t>
  </si>
  <si>
    <t>['K1_1', 'TM1_1', 'R3_2', 'I1_1', 'S4_1', 'B1_1']</t>
  </si>
  <si>
    <t>The use of [[K01E12Y23]3 k4ey5] in this [T1M213]-second [G1E2N3R4E5]-style song creates a rich and dynamic sonic palette that is brought to life through the use of [I1N2S3T4R5U6M7E8N9T0S1]. With a moderate and enjoyable [te0mp1o2], the song features [[N01U12M23_34B45A56R67S78]8 b9ar0s1] that are steeped in the conventions of its genre. Overall, the music's [ke0y1], [te0mp1o2], instrumentation, and style work together to create a cohesive and compelling musical experience.</t>
  </si>
  <si>
    <t>This song, which does not involve the use of instruments, plays for [T1M213] seconds.</t>
  </si>
  <si>
    <t>The pitch range of [R1A2N3G4E5] [oc0ta1ve2s3] adds a distinctive character to the music, emphasizing its emotional depth. Additionally, this music's choice of [[K01E12Y23]3 k4ey5] results in a captivating and memorable experience. The song has a duration of [T1M213] seconds and is based on a [[T01I12M23E34_45S56I67G78N89A90T01U12R23E34]4 t5im6e 7si8gn9at0ur1e2]. Despite being of the [G1E2N3R4E5] style, this song is not reflective of the usual musical conventions. With [[N01U12M23_34B45A56R67S78]8 b9ar0s1] in its composition, this song features a unique arrangement that sets it apart from other songs in the same genre.</t>
  </si>
  <si>
    <t>The music in question boasts a unique character due to its pitch range of [R1A2N3G4E5] [oc0ta1ve2s3], which serves to highlight its emotional depth. The use of the [[K01E12Y23]3 k4ey5] further contributes to a captivating and memorable experience. The song's duration spans [T1M213] seconds, and it features a calm and moderate rhythm that deliberately excludes the incorporation of [I1N2S3T4R5U6M7E8N9T0S1]. The meter of the music is [T1I2M3E4_5S6I7G8N9A0T1U2R3E4], and it moves at a balanced rate, effectively imbuing the music with [E1M2O3T4I5O6N7].</t>
  </si>
  <si>
    <t>The music in this song is characterized by several unique elements. Firstly, the pitch range covers [R1A2N3G4E5] [oc0ta1ve2s3], adding a distinct emotional depth to the music. Additionally, the use of the [[K01E12Y23]3 k4ey5] creates a specific atmosphere, while the absence of [I1N2S3T4R5U6M7E8N9T0S1] further shapes the song's instrumentation. The music is played at a moderate [te0mp1o2], using the [[T01I12M23E34_45S56I67G78N89A90T01U12R23E34]4 t5im6e 7si8gn9at0ur1e2], and [[N01U12M23_34B45A56R67S78]8 b9ar0s1] can be counted in the track. Overall, this song's sound is steeped in the conventions of [G1E2N3R4E5] style, making it a notable example of the genre.</t>
  </si>
  <si>
    <t>['P4_1', 'K1_1', 'TM1_1', 'I1_1', 'I4_1']</t>
  </si>
  <si>
    <t>This music offers a diverse and dynamic listening experience with a pitch range spanning [R1A2N3G4E5] [oc0ta1ve2s3]. The distinct atmosphere of the music is created by its use of [[K01E12Y23]3 k4ey5]. The track runs for [T1M213] seconds and should feature [I1N2S3T4R5U6M7E8N9T0S1]. The main instrument for the melody track is [I1N2S3T4R5U6M7E8N9T0].</t>
  </si>
  <si>
    <t>['K1_1', 'TM1_1', 'TS1_o', 'I1_1', 'B1_1']</t>
  </si>
  <si>
    <t>The [[K01E12Y23]3 k4ey5] in this music provides a powerful and memorable sound, and the length of the track is [T1M213] seconds. This song's [ti0me1 s2ig3na4tu5re6] is out of the ordinary, and [I1N2S3T4R5U6M7E8N9T0S1] play an important role in the music. The song's length is around [[N01U12M23_34B45A56R67S78]8 b9ar0s1], making it a complex and unique composition that showcases the talent of the musicians involved. Overall, this piece is an impressive example of how creative and innovative musicians can push the boundaries of traditional music genres to create something new and exciting.</t>
  </si>
  <si>
    <t>The music being referred to here offers a unique and memorable listening experience with its pitch range of [R1A2N3G4E5] [oc0ta1ve2s3]. The use of [[K01E12Y23]3 k4ey5] in the composition creates a rich and dynamic sonic palette, while the song's balanced rhythm adds to its overall appeal. Although the arrangement of the song has omitted the use of [I1N2S3T4R5U6M7E8N9T0S1], it still manages to maintain a moderate [te0mp1o2], and listeners can hear [[N01U12M23_34B45A56R67S78]8 b9ar0s1] in the song. Altogether, these elements come together to create a distinctive and enjoyable musical experience.</t>
  </si>
  <si>
    <t>The music's limited pitch range of [R1A2N3G4E5] [oc0ta1ve2s3] not only sets boundaries but also creates opportunities for a greater emphasis on the nuances of tone and phrasing. Additionally, the use of the [[K01E12Y23]3 k4ey5] adds a unique flavor to this music, further enhancing its expressiveness. The combination of these factors results in a distinctive musical style that emphasizes subtlety and nuance over technical complexity.</t>
  </si>
  <si>
    <t>This song has a length of [T1M213] seconds.</t>
  </si>
  <si>
    <t>This captivating and memorable music, representing the classic [G1E2N3R4E5] style, is played at a moderate pace with a fast-paced [te0mp1o2]. Its pitch range is within [R1A2N3G4E5] [oc0ta1ve2s3], and the choice of [[K01E12Y23]3 k4ey5] adds to the immersive experience. With a duration of [T1M213] seconds, this song lacks any [I1N2S3T4R5U6M7E8N9T0S1] and features a non-regular [ti0me1 s2ig3na4tu5re6 o7f 8[T91I02M13E24_35S46I57G68N79A80T91U02R13E24]3].</t>
  </si>
  <si>
    <t>['TM1_1', 'R1_1', 'R3_1', 'T1_0', 'S4_0', 'B1_1']</t>
  </si>
  <si>
    <t>The exceptionally energetic beat of this [G1E2N3R4E5]-genre track creates a great dance experience despite being played at a rapid pace. At [T1M213] seconds long and progressing over [[N01U12M23_34B45A56R67S78]8 b9ar0s1], this song stands out for its non-typical characteristics of the [G1E2N3R4E5] genre.</t>
  </si>
  <si>
    <t>['TM1_1', 'T1_2', 'EM1_1', 'R3_2']</t>
  </si>
  <si>
    <t>The music is of moderate [te0mp1o2] and its length is [T1M213] seconds. It is filled with [E1M2O3T4I5O6N7], and its rhythm is not too fast or too slow.</t>
  </si>
  <si>
    <t>The compact pitch range of [R1A2N3G4E5] [oc0ta1ve2s3], coupled with the music's use of [[K01E12Y23]3 k4ey5], results in a focused and impactful musical performance that creates a rich and dynamic sonic palette. Additionally, the music is in [T1I2M3E4_5S6I7G8N9A0T1U2R3E4], which further contributes to its unique sound and rhythmic structure. Together, these elements come together to form a cohesive musical experience that is both memorable and engaging.</t>
  </si>
  <si>
    <t>The [[K01E12Y23]3 k4ey5] in this music provides a powerful and memorable sound, while the song itself has a playtime of [T1M213] seconds. Although the [te0mp1o2] is very rapid, the song employs an uncommon [ti0me1 s2ig3na4tu5re6] [T1I2M3E4_5S6I7G8N9A0T1U2R3E4], and [I1N2S3T4R5U6M7E8N9T0S1] are not a part of the instrumentation. Despite the rapid [te0mp1o2], the song is slow-paced and radiates [E1M2O3T4I5O6N7], making it a unique and memorable piece of music.</t>
  </si>
  <si>
    <t>This music offers a unique and memorable listening experience with its pitch range of [R1A2N3G4E5] [oc0ta1ve2s3]. The [[K01E12Y23]3 k4ey5] gives it a special emotional quality, while its duration spans [T1M213] seconds. With a very fast and lively rhythm, the song's [I1N2S3T4R5U6M7E8N9T0S1] contribute to its musical composition. It follows a [[T01I12M23E34_45S56I67G78N89A90T01U12R23E34]4 t5im6e 7si8gn9at0ur1e2] and maintains a low-[te0mp1o2]. Blending elements from various genres, this music is not firmly rooted in the traditions of any specific genre. Its composition comprises [[N01U12M23_34B45A56R67S78]8 b9ar0s1], creating a distinctive musical arrangement.</t>
  </si>
  <si>
    <t>I woke up early this morning. The sun was just rising over the mountains. I decided to go for a hike before it got too hot. The trail was challenging, but the views were worth it. I made it to the summit in a few hours and had a picnic with a stunning vista before heading back down.</t>
  </si>
  <si>
    <t>['P4_1', 'K1_1', 'TM1_1', 'TS1_o', 'S4_1', 'S2_1', 'B1_1']</t>
  </si>
  <si>
    <t>This song embodies the essence of [G1E2N3R4E5] music, and its pitch range is within [R1A2N3G4E5] [oc0ta1ve2s3]. [[K01E12Y23]3 k4ey5] adds a unique flavor to the music, which is similar to [A1R2T3I4S5T6]'s style. The song lasts [T1M213] seconds and employs an uncommon [ti0me1 s2ig3na4tu5re6 o7f 8[T91I02M13E24_35S46I57G68N79A80T91U02R13E24]3]. In total, the song consists of [[N01U12M23_34B45A56R67S78]8 b9ar0s1], showcasing its intricate musical composition and experimental approach.</t>
  </si>
  <si>
    <t>['T1_2', 'I4_1', 'P4_1', 'K1_1']</t>
  </si>
  <si>
    <t>The music in question moves at a balanced rate, with the main instrument being utilized for the melody track. The compact pitch range of [R1A2N3G4E5] [oc0ta1ve2s3] results in a focused and impactful musical performance, while the choice of [[K01E12Y23]3 k4ey5] adds to the captivating and memorable experience. Overall, this combination of musical elements creates a cohesive and powerful listening experience.</t>
  </si>
  <si>
    <t>This music is played at a relaxed pace and with its use of [[K01E12Y23]3 k4ey5], it conveys a unique and resonant sound.</t>
  </si>
  <si>
    <t>['K1_1', 'R3_0', 'TS1_1', 'I1_1', 'T1_2', 'B1_1']</t>
  </si>
  <si>
    <t>The choice of [[K01E12Y23]3 k4ey5] in this music creates a captivating and memorable experience, complemented by a very relaxing [te0mp1o2]. The meter of the music follows [T1I2M3E4_5S6I7G8N9A0T1U2R3E4], while the inclusion of [I1N2S3T4R5U6M7E8N9T0S1] enhances its overall composition. With a moderate speed, this song comprises [[N01U12M23_34B45A56R67S78]8 b9ar0s1], further adding to its musical structure and appeal.</t>
  </si>
  <si>
    <t>['P4_1', 'K1_1', 'TM1_1', 'R3_0', 'I1_0']</t>
  </si>
  <si>
    <t>The music's limited pitch range of [R1A2N3G4E5] [oc0ta1ve2s3] allows for a greater emphasis on the nuances of tone and phrasing, while its use of [[K01E12Y23]3 k4ey5] creates a distinct atmosphere. With a length of [T1M213] seconds, the song showcases a harmonious rhythm, and [I1N2S3T4R5U6M7E8N9T0S1] are not included in its instrumentation.</t>
  </si>
  <si>
    <t>['P4_1', 'K1_1', 'R3_1', 'I1_0', 'T1_0', 'S4_1']</t>
  </si>
  <si>
    <t>The music has a distinctive character emphasized by its emotional depth, which is due in part to the pitch range of [R1A2N3G4E5] [oc0ta1ve2s3]. Additionally, the use of the [[K01E12Y23]3 k4ey5] adds a unique flavor to the music. The [te0mp1o2] is rapid and intense, contributing to the overall feel of the song. Interestingly, the deliberate exclusion of certain instruments adds an extra layer of complexity to the music. This song's sound is heavily influenced by the [G1E2N3R4E5] style, which further adds to its unique and captivating nature.</t>
  </si>
  <si>
    <t>This music offers a diverse and dynamic listening experience with a pitch range spanning [R1A2N3G4E5] [oc0ta1ve2s3]. Adding to its appeal, the [[K01E12Y23]3 k4ey5] provides a special emotional quality. The track runs for [T1M213] seconds, with a soothing and peaceful [te0mp1o2]. Notably absent are [I1N2S3T4R5U6M7E8N9T0S1], while the unconventional [[T01I12M23E34_45S56I67G78N89A90T01U12R23E34]4 t5im6e 7si8gn9at0ur1e2] adds to its uniqueness. The slow [te0mp1o2] and atypical sound of the [G1E2N3R4E5] style make this song a truly distinct listening experience.</t>
  </si>
  <si>
    <t>The use of [[K01E12Y23]3 k4ey5] in this music creates a distinct atmosphere that is further enhanced by its calm and moderate rhythm. The combination of the two elements provides a cohesive and harmonious experience for the listener. The [ke0y1] choice sets the foundation for the overall mood, while the rhythm ensures a steady pace that allows the listener to fully immerse themselves in the music. Together, these aspects make for a memorable and enjoyable musical experience.</t>
  </si>
  <si>
    <t>The musical piece features a pitch range that spans [R1A2N3G4E5] [oc0ta1ve2s3] and consists of [[N01U12M23_34B45A56R67S78]8 b9ar0s1]. This song has a duration of [T1M213] seconds, offering ample time for listeners to immerse themselves in its melodic and rhythmic intricacies. Whether you are a music enthusiast looking for an engaging listening experience or a musician seeking inspiration, this song's impressive range and length are sure to captivate and inspire you.</t>
  </si>
  <si>
    <t>['P4_1', 'K1_1', 'TS1_o', 'I1_1', 'T1_1', 'B1_1']</t>
  </si>
  <si>
    <t>The music's limited pitch range of [R1A2N3G4E5] [oc0ta1ve2s3] allows for a greater emphasis on the nuances of tone and phrasing, while its use of [[K01E12Y23]3 k4ey5] creates a rich and dynamic sonic palette. Additionally, the song's atypical [[T01I12M23E34_45S56I67G78N89A90T01U12R23E34]4 t5im6e 7si8gn9at0ur1e2], coupled with the incorporation of [I1N2S3T4R5U6M7E8N9T0S1], further enhances the musical composition. The deliberate slow [te0mp1o2] of the performance and the song structure comprising of [[N01U12M23_34B45A56R67S78]8 b9ar0s1] complete the unique characteristics of this piece.</t>
  </si>
  <si>
    <t>['P4_1', 'TM1_1', 'TS1_1', 'T1_2', 'S4_1']</t>
  </si>
  <si>
    <t>The quintessential example of [G1E2N3R4E5] genre, this music offers a unique and memorable listening experience with its pitch range of [R1A2N3G4E5] [oc0ta1ve2s3]. The song, [T1M213] seconds in length, is in [T1I2M3E4_5S6I7G8N9A0T1U2R3E4] and features a moderate [te0mp1o2], creating a distinct and enjoyable sound.</t>
  </si>
  <si>
    <t>['TM1_1', 'R3_1', 'TS1_o', 'I1_1', 'B1_1']</t>
  </si>
  <si>
    <t>This song has a running time of [T1M213] seconds and features a very dynamic rhythm, along with an unusual [ti0me1 s2ig3na4tu5re6 o7f 8[T91I02M13E24_35S46I57G68N79A80T91U02R13E24]3]. The musical performance employs [I1N2S3T4R5U6M7E8N9T0S1] and there are approximately [[N01U12M23_34B45A56R67S78]8 b9ar0s1] in the composition.</t>
  </si>
  <si>
    <t>The use of a specific pitch range of [R1A2N3G4E5] [oc0ta1ve2s3] creates a cohesive and unified sound throughout the musical piece, complemented by its use of [[K01E12Y23]3 k4ey5], conveying a unique and resonant sound. With a playtime of [T1M213] seconds, the rhythm in this invigorating song energizes the listener. Devoid of [I1N2S3T4R5U6M7E8N9T0S1], this music is based on a [[T01I12M23E34_45S56I67G78N89A90T01U12R23E34]4 t5im6e 7si8gn9at0ur1e2] and carries a relaxed [te0mp1o2], defining its overall [E1M2O3T4I5O6N7].</t>
  </si>
  <si>
    <t>['P4_1', 'K1_1', 'R3_1', 'I1_1', 'T1_2', 'B1_1']</t>
  </si>
  <si>
    <t>This musical piece showcases a pitch range that spans [R1A2N3G4E5] [oc0ta1ve2s3]. The emotional quality of the music is heightened by its use of the [[K01E12Y23]3 k4ey5]. The rhythm of the song is particularly lively and engaging, and it features a variety of [I1N2S3T4R5U6M7E8N9T0S1] to create a rich, layered sound. The song progresses at a moderate pace, moving through [[N01U12M23_34B45A56R67S78]8 b9ar0s1] as it builds to a satisfying conclusion. Overall, this piece is a masterful example of musical composition, utilizing a range of techniques and elements to create a powerful and memorable listening experience.</t>
  </si>
  <si>
    <t>This is a [G1E2N3R4E5] song that lasts [T1M213] seconds, but it does not follow the typical patterns of the genre. Its composition and structure deviate from the expected norms, creating a unique sound that sets it apart from other songs in the same genre.</t>
  </si>
  <si>
    <t>['P4_1', 'T1_1', 'R1_1', 'R3_0']</t>
  </si>
  <si>
    <t>The pitch range of this song is within [R1A2N3G4E5] [oc0ta1ve2s3], and it moves gently. Its rhythm is perfect for dancing and very easy-going.</t>
  </si>
  <si>
    <t>The pitch range of [R1A2N3G4E5] [oc0ta1ve2s3] adds a distinctive character to the music, emphasizing its emotional depth. Composed in the [[K01E12Y23]3 k4ey5], this song plays for [T1M213] seconds, featuring an exceptionally energetic beat. The arrangement of this song deliberately omits the use of [I1N2S3T4R5U6M7E8N9T0S1], while employing a non-typical [[T01I12M23E34_45S56I67G78N89A90T01U12R23E34]4 t5im6e 7si8gn9at0ur1e2]. With a medium [te0mp1o2], the music evokes a [E1M2O3T4I5O6N7] feeling.</t>
  </si>
  <si>
    <t>This music conveys a unique and resonant sound with its use of [[K01E12Y23]3 k4ey5], and its pitch range is within [R1A2N3G4E5] [oc0ta1ve2s3]. The song has a playtime of [T1M213] seconds and features a very energetic beat. Notably absent in this song are [I1N2S3T4R5U6M7E8N9T0S1]. The chosen [ti0me1 s2ig3na4tu5re6], [T1I2M3E4_5S6I7G8N9A0T1U2R3E4], is not ordinary, and the music moves at a moderate pace. Overall, this composition, consisting of [[N01U12M23_34B45A56R67S78]8 b9ar0s1], conveys [E1M2O3T4I5O6N7].</t>
  </si>
  <si>
    <t>This [G1E2N3R4E5] genre song has a duration of [T1M213] seconds and features a compact pitch range of [R1A2N3G4E5] [oc0ta1ve2s3]. This limited range creates a focused and impactful musical performance, highlighting the distinct characteristics of the melody and supporting instrumentation. Overall, the song offers a true representation of the genre, delivering a memorable listening experience for fans and newcomers alike.</t>
  </si>
  <si>
    <t>The musical piece in [T1I2M3E4_5S6I7G8N9A0T1U2R3E4] showcases a pitch range within [R1A2N3G4E5] [oc0ta1ve2s3] and has [[N01U12M23_34B45A56R67S78]8 b9ar0s1] in total. Interestingly, you won't hear any [I1N2S3T4R5U6M7E8N9T0S1] in this song, which adds to its unique character.</t>
  </si>
  <si>
    <t>This song's [ti0me1 s2ig3na4tu5re6] is out of the norm, meaning it deviates from the typical [ti0me1 s2ig3na4tu5re6]s found in most music. A [ti0me1 s2ig3na4tu5re6] is a musical notation that indicates the number of beats in each measure and the type of note that receives one beat. The most common [ti0me1 s2ig3na4tu5re6]s in music are 4/4, 3/4, and 6/8, but there are many other possibilities. The use of an unconventional [ti0me1 s2ig3na4tu5re6] can add a unique and interesting rhythmic element to a piece of music and challenge the listener's expectations.</t>
  </si>
  <si>
    <t>The music in this piece features a [T1I2M3E4_5S6I7G8N9A0T1U2R3E4] meter and a moderate beat. With a pitch range spanning [R1A2N3G4E5] [oc0ta1ve2s3], it offers a diverse and dynamic listening experience. Interestingly, this song is devoid of [I1N2S3T4R5U6M7E8N9T0S1], creating a unique and distinctive sound.</t>
  </si>
  <si>
    <t>This music offers a diverse and dynamic listening experience with a pitch range spanning [R1A2N3G4E5] [oc0ta1ve2s3] and the use of [[K01E12Y23]3 k4ey5], which creates a rich and dynamic sonic palette. The song lasts [T1M213] seconds with a very laid-back [te0mp1o2], and you won't hear any [I1N2S3T4R5U6M7E8N9T0S1]. The music has a [ti0me1 s2ig3na4tu5re6 o7f 8[T91I02M13E24_35S46I57G68N79A80T91U02R13E24]3] and is of moderate [te0mp1o2]. Firmly rooted in the traditions of [G1E2N3R4E5] music, the song's style is unmistakable.</t>
  </si>
  <si>
    <t>The song utilizes an unusual [ti0me1 s2ig3na4tu5re6], while also featuring a very pronounced rhythm. Its length spans [T1M213] seconds, and intentionally excludes certain instruments.</t>
  </si>
  <si>
    <t>The music's compact pitch range spanning [R1A2N3G4E5] [oc0ta1ve2s3] delivers a concentrated and impactful performance. Additionally, the use of the [[K01E12Y23]3 k4ey5] in this track creates a distinct atmosphere. Although the duration of the song is [T1M213] seconds, its fast-paced [te0mp1o2] sets the pace. To make the music complete, [I1N2S3T4R5U6M7E8N9T0S1] should be included. Furthermore, this song's [ti0me1 s2ig3na4tu5re6] is out of the norm, marked by [T1I2M3E4_5S6I7G8N9A0T1U2R3E4], while its [te0mp1o2] is slow. The music's defining characteristic is [E1M2O3T4I5O6N7], and in total, the song consists of [[N01U12M23_34B45A56R67S78]8 b9ar0s1].</t>
  </si>
  <si>
    <t>The musical piece I am describing showcases a pitch range within [R1A2N3G4E5] [oc0ta1ve2s3] and is composed in the [[K01E12Y23]3 k4ey5]. It is [T1M213] seconds long, with a comfortably moderate rhythm and a balanced beat. This song's composition does not involve the use of [I1N2S3T4R5U6M7E8N9T0S1], and its [ti0me1 s2ig3na4tu5re6] is unconventional, with [T1I2M3E4_5S6I7G8N9A0T1U2R3E4] indicating its uniqueness. The music conveys [E1M2O3T4I5O6N7] and is comprised of [[N01U12M23_34B45A56R67S78]8 b9ar0s1], providing a full and comprehensive experience to listeners.</t>
  </si>
  <si>
    <t>['P4_1', 'K1_1', 'R3_2', 'TS1_1', 'I1_0', 'T1_1', 'S4_1']</t>
  </si>
  <si>
    <t>The pitch range of [R1A2N3G4E5] [oc0ta1ve2s3] adds a distinctive character to the music, emphasizing its emotional depth, while the use of [[K01E12Y23]3 k4ey5] creates a rich and dynamic sonic palette. With a moderate and enjoyable [te0mp1o2], the [[T01I12M23E34_45S56I67G78N89A90T01U12R23E34]4 t5im6e 7si8gn9at0ur1e2] is employed in the music. Notably absent are [I1N2S3T4R5U6M7E8N9T0S1], allowing the music to move at a slow rate. Overall, this music serves as a perfect example of the [G1E2N3R4E5] sound.</t>
  </si>
  <si>
    <t>['K1_1', 'TM1_1', 'R3_1', 'I1_1', 'S4_0']</t>
  </si>
  <si>
    <t>The use of [[K01E12Y23]3 k4ey5] in this music creates a distinct atmosphere, with a track duration of [T1M213] seconds. The forceful beat and the important role played by [I1N2S3T4R5U6M7E8N9T0S1] contribute to its unique sound, diverging from the usual patterns of the [G1E2N3R4E5].</t>
  </si>
  <si>
    <t>The music conveys [E1M2O3T4I5O6N7].</t>
  </si>
  <si>
    <t>The music is composed in the [[K01E12Y23]3 k4ey5] but it does not have the classic features of the [G1E2N3R4E5] sound. Despite being in the [[K01E12Y23]3 k4ey5], this music differs from the typical characteristics of the [G1E2N3R4E5] genre.</t>
  </si>
  <si>
    <t>This music offers a unique and memorable listening experience with its pitch range of [R1A2N3G4E5] [oc0ta1ve2s3] and choice of [[K01E12Y23]3 k4ey5]. The beat is very calming and soothing, and the [I1N2S3T4R5U6M7E8N9T0S1] play an important role in the music. Overall, the song moves gently, creating a captivating and memorable experience for the listener.</t>
  </si>
  <si>
    <t>The length of this song is [T1M213] seconds, and it features an unusual [ti0me1 s2ig3na4tu5re6]. Despite this uncommon choice, the rhythm in the song is very harmonious.</t>
  </si>
  <si>
    <t>['P4_1', 'K1_1', 'R3_1', 'I1_0', 'TS1_o', 'T1_1', 'EM1_1', 'B1_1']</t>
  </si>
  <si>
    <t>The musical piece I'm describing showcases a pitch range within [R1A2N3G4E5] [oc0ta1ve2s3], and its use of [[K01E12Y23]3 k4ey5] creates a rich and dynamic sonic palette. Despite omitting the use of [I1N2S3T4R5U6M7E8N9T0S1] in its arrangement, this song has an exceptionally energetic beat that doesn't conform to a common [ti0me1 s2ig3na4tu5re6] like [T1I2M3E4_5S6I7G8N9A0T1U2R3E4]. While the music is slow-paced, it's characterized by [E1M2O3T4I5O6N7], and the overall composition spans [[N01U12M23_34B45A56R67S78]8 b9ar0s1].</t>
  </si>
  <si>
    <t>This song exemplifies the [G1E2N3R4E5] style with its fast and lively rhythm. The music captures the essence of the genre, showcasing its distinct characteristics and unique flavor. From the beat to the instrumentation, every element of the song comes together seamlessly to create a cohesive and energetic piece of music that will have listeners tapping their feet and moving to the rhythm. Whether you're a fan of the genre or not, this song is sure to impress with its infectious energy and catchy melodies.</t>
  </si>
  <si>
    <t>['P4_1', 'TM1_1', 'R3_0', 'TS1_1', 'I1_1', 'T1_1', 'B1_1']</t>
  </si>
  <si>
    <t>The musical piece is a comforting composition that is played at a leisurely pace. It showcases a pitch range within [R1A2N3G4E5] [oc0ta1ve2s3] and has [[N01U12M23_34B45A56R67S78]8 b9ar0s1] in total. The song's running time is [T1M213] seconds, and the rhythm is particularly soothing. [I1N2S3T4R5U6M7E8N9T0S1] play an essential role in the music, and the [ti0me1 s2ig3na4tu5re6] of the piece is [T1I2M3E4_5S6I7G8N9A0T1U2R3E4].</t>
  </si>
  <si>
    <t>The musical piece offers a unique and memorable listening experience with its pitch range of [R1A2N3G4E5] [oc0ta1ve2s3]. The [[K01E12Y23]3 k4ey5] used in this music gives it a special emotional quality, while its duration spans [T1M213] seconds. The beat of the song is highly energetic, and the musical performance employs [I1N2S3T4R5U6M7E8N9T0S1] to bring out its best qualities. The song's meter is in [T1I2M3E4_5S6I7G8N9A0T1U2R3E4], with a slow rhythm that sets it apart from the defining characteristics of [G1E2N3R4E5] style. Overall, this musical piece offers a captivating and distinct listening experience, showcasing a range of musical elements that make it truly memorable.</t>
  </si>
  <si>
    <t>['T1_2', 'TM1_1', 'S4_0', 'I1_0']</t>
  </si>
  <si>
    <t>The song has a moderate [te0mp1o2] and a duration of [T1M213] seconds. It does not fall squarely within the conventions of the [G1E2N3R4E5] sound, as [I1N2S3T4R5U6M7E8N9T0S1] are not a part of the instrumentation in this music.</t>
  </si>
  <si>
    <t>['TS1_o', 'B1_1', 'R3_2', 'I1_0']</t>
  </si>
  <si>
    <t>This song is unique in its [ti0me1 s2ig3na4tu5re6], as it is not commonly used. The music consists of a total of [[N01U12M23_34B45A56R67S78]8 b9ar0s1], with a moderate [te0mp1o2] that sets the pace. Interestingly, the arrangement of this song omits the use of [I1N2S3T4R5U6M7E8N9T0S1], adding to its distinctiveness and setting it apart from other pieces in the same genre.</t>
  </si>
  <si>
    <t>['P4_1', 'K1_1', 'TM1_1', 'S4_1']</t>
  </si>
  <si>
    <t>This music offers a diverse and dynamic listening experience with a pitch range spanning [R1A2N3G4E5] [oc0ta1ve2s3]. It is composed in the [[K01E12Y23]3 k4ey5] and lasts [T1M213] seconds. The song embodies the characteristics of [G1E2N3R4E5] style, providing a unique and distinctive sound.</t>
  </si>
  <si>
    <t>It has a unique style that incorporates elements from various genres. The artist's innovative approach to music-making is evident in their use of unconventional instruments and arrangements. Despite not conforming to the traditional sound of [G1E2N3R4E5], the music is still able to captivate listeners with its creativity and originality. Overall, the artist's nonconformist style offers a refreshing take on [G1E2N3R4E5] music and showcases the potential for experimentation within the genre.</t>
  </si>
  <si>
    <t>The song belongs to the [G1E2N3R4E5] genre.</t>
  </si>
  <si>
    <t>This music offers a diverse and dynamic listening experience with a pitch range spanning [R1A2N3G4E5] [oc0ta1ve2s3]. It is composed in the [[K01E12Y23]3 k4ey5] and has a running time of [T1M213] seconds. The beat is very soothing, and the [I1N2S3T4R5U6M7E8N9T0S1] add to the musical composition. The meter of the music is [T1I2M3E4_5S6I7G8N9A0T1U2R3E4], and the song is performed at a rapid pace. It is defined by [E1M2O3T4I5O6N7] and has a duration of [[N01U12M23_34B45A56R67S78]8 b9ar0s1].</t>
  </si>
  <si>
    <t>The music in this song is enhanced by the use of [I1N2S3T4R5U6M7E8N9T0S1], which are vital to the overall sound. With a runtime of [T1M213] seconds, every moment of the song is elevated by the presence of these instruments. Whether it's the driving beat of the drums, the soaring melodies of the guitar, or the intricate rhythms of the piano, each instrument adds its own unique flavor to the music and helps to create a dynamic and engaging listening experience. Without these essential components, the song simply wouldn't be the same.</t>
  </si>
  <si>
    <t>The use of [[K01E12Y23]3 k4ey5] in this music creates a rich and dynamic sonic palette that is complemented by the [[N01U12M23_34B45A56R67S78]8 b9ar0s1] throughout the song. The choice of [ke0y1] in music can greatly affect the overall mood and atmosphere of a piece, and in this case, it has been used to great effect to create a complex and engaging listening experience. Additionally, the number of bars in the song adds to its structure and flow, providing a sense of cohesion and direction that keeps the listener engaged from beginning to end. Overall, the combination of the [ke0y1] and the number of bars in this music has resulted in a captivating and memorable piece of music.</t>
  </si>
  <si>
    <t>['P4_1', 'K1_1', 'TM1_1', 'TS1_1', 'I1_1', 'EM1_1']</t>
  </si>
  <si>
    <t>The musical performance in [[K01E12Y23]3 k4ey5] utilizes a compact pitch range of [R1A2N3G4E5] [oc0ta1ve2s3], resulting in a focused and impactful sound. The song runs for [T1M213] seconds and is played in [T1I2M3E4_5S6I7G8N9A0T1U2R3E4] meter, while [I1N2S3T4R5U6M7E8N9T0S1] are utilized in the performance. This combination creates a unique flavor to the music, projecting a strong sense of [E1M2O3T4I5O6N7] to the listener.</t>
  </si>
  <si>
    <t>The length of a song is determined by the number of bars it contains. If a song has [[N01U12M23_34B45A56R67S78]8 b9ar0s1], then its length is based on that. Additionally, the duration of a song can be measured in seconds, and if a song has a duration of [T1M213] seconds, it means that the length of the song has been determined by the number of bars, and the duration of the song is equivalent to [T1M213] seconds.</t>
  </si>
  <si>
    <t>The musical piece showcases a pitch range within [R1A2N3G4E5] [oc0ta1ve2s3], and the [[K01E12Y23]3 k4ey5] adds a unique flavor to this music. This track is [T1M213] seconds in length and features a very rapid [te0mp1o2]. It is devoid of [I1N2S3T4R5U6M7E8N9T0S1] and has a unique [ti0me1 s2ig3na4tu5re6 o7f 8[T91I02M13E24_35S46I57G68N79A80T91U02R13E24]3]. Despite being low-[te0mp1o2], this music is imbued with [E1M2O3T4I5O6N7].</t>
  </si>
  <si>
    <t>['P4_1', 'T1_2', 'TS1_o']</t>
  </si>
  <si>
    <t>The musical piece that I am describing showcases a pitch range within [R1A2N3G4E5] [oc0ta1ve2s3] and is played at a balanced pace. What makes this song unique is the uncommon [ti0me1 s2ig3na4tu5re6] that is utilized, which adds an interesting element to the overall composition. The combination of these musical elements creates a distinctive and engaging piece of music that is sure to captivate the listener's attention.</t>
  </si>
  <si>
    <t>['P4_1', 'K1_1', 'TM1_1', 'I1_1', 'EM1_1', 'B1_1']</t>
  </si>
  <si>
    <t>The music in question is defined by a distinct emotional quality that is emphasized by its pitch range of [R1A2N3G4E5] [oc0ta1ve2s3]. In addition to this, the music is played in the [[K01E12Y23]3 k4ey5], providing a powerful and memorable sound. The song has a duration of [T1M213] seconds and is brought to life through the use of [I1N2S3T4R5U6M7E8N9T0S1]. Overall, the music comprises of [[N01U12M23_34B45A56R67S78]8 b9ar0s1], each contributing to the unique character of the piece. Together, these elements come together to create a truly impactful musical experience.</t>
  </si>
  <si>
    <t>The music in this song is characterized by several unique elements. Its pitch range spans [R1A2N3G4E5] [oc0ta1ve2s3], which gives it a distinctive character and emphasizes its emotional depth. The use of the [[K01E12Y23]3 k4ey5] creates a distinct atmosphere that further adds to the song's emotional impact. Despite its powerful and driving beat, [I1N2S3T4R5U6M7E8N9T0S1] are notably absent, which creates a unique texture. The [ti0me1 s2ig3na4tu5re6] of the song is not regular, as indicated by [T1I2M3E4_5S6I7G8N9A0T1U2R3E4], which adds to its unpredictable nature. This music has a relaxed [te0mp1o2] and is imbued with [E1M2O3T4I5O6N7]. The song is [T1M213] seconds long and features [[N01U12M23_34B45A56R67S78]8 b9ar0s1] in its composition, making it a memorable and emotionally resonant piece of music.</t>
  </si>
  <si>
    <t>['T1_2', 'TM1_1', 'R3_1', 'I1_1']</t>
  </si>
  <si>
    <t>This song is a dynamic piece of music that combines a moderate pace with a very fast and lively rhythm. With a runtime of [T1M213] seconds, it showcases the importance of [I1N2S3T4R5U6M7E8N9T0S1] in creating its unique sound. The skilled use of these instruments is vital to the music and helps to create a sense of energy and excitement that is sure to capture the attention of anyone listening. Whether you're a fan of fast-paced music or you prefer something a little more mellow, this song has something to offer everyone, making it a must-listen for anyone who loves great music.</t>
  </si>
  <si>
    <t>The pitch range of [R1A2N3G4E5] [oc0ta1ve2s3] adds a distinctive character to the music, emphasizing its emotional depth, while the [[K01E12Y23]3 k4ey5] adds a unique flavor. With a duration of [T1M213] seconds, this song carries a very mellow rhythm and employs [I1N2S3T4R5U6M7E8N9T0S1] for its musical performance. Its atypical [[T01I12M23E34_45S56I67G78N89A90T01U12R23E34]4 t5im6e 7si8gn9at0ur1e2], leisurely pace, and [E1M2O3T4I5O6N7] nature contribute to the overall composition.</t>
  </si>
  <si>
    <t>The pitch range of a musical instrument refers to the span of pitches it can produce, from its lowest note to its highest note. This range is typically measured in [oc0ta1ve2s3], with one [oc0ta1ve2] representing a doubling or halving of the frequency of a given pitch. Depending on the type of instrument, the range may be relatively narrow, spanning just a few notes, or quite wide, encompassing several [oc0ta1ve2s3] or more. Ultimately, the range of an instrument has a significant impact on its overall sound and musical capabilities, and can vary widely from one instrument to the next. Therefore, it is important for musicians to be aware of the pitch range of their chosen instrument in order to make the most of its potential.</t>
  </si>
  <si>
    <t>This song has a consistent and moderate beat, and its pitch range is within [R1A2N3G4E5] [oc0ta1ve2s3]. Additionally, the use of [[K01E12Y23]3 k4ey5] in the composition conveys a unique and resonant sound, further enhancing the musical experience.</t>
  </si>
  <si>
    <t>The music, which covers [[N01U12M23_34B45A56R67S78]8 b9ar0s1], effectively conveys [E1M2O3T4I5O6N7] through its composition. The various elements of the music, such as the melody, harmony, and rhythm, work together to create a cohesive and powerful emotional experience for the listener. From the opening notes to the final cadence, the music takes the listener on a journey that evokes feelings of [E1M2O3T4I5O6N7], leaving a lasting impact long after the final chord has faded away.</t>
  </si>
  <si>
    <t>The [G1E2N3R4E5] sound of this song is characterized by its use of the [[K01E12Y23]3 k4ey5], which conveys a unique and resonant sound.</t>
  </si>
  <si>
    <t>['P4_1', 'TM1_1', 'R3_2', 'I4_1', 'B1_1']</t>
  </si>
  <si>
    <t>The pitch range of [R1A2N3G4E5] [oc0ta1ve2s3] in this [T1M213]-second-long song adds a distinctive character to the music, emphasizing its emotional depth. The rhythm of the song is neither too fast nor too slow, allowing the listener to fully appreciate the melodic progression. Speaking of which, the melody track heavily relies on the use of [I1N2S3T4R5U6M7E8N9T0], which adds to the overall aesthetic of the composition. The song progresses over [[N01U12M23_34B45A56R67S78]8 b9ar0s1], each bar building upon the previous one to create a cohesive and satisfying musical experience.</t>
  </si>
  <si>
    <t>['P4_1', 'K1_1', 'TM1_1', 'I1_0', 'I4_0']</t>
  </si>
  <si>
    <t>This music offers a diverse and dynamic listening experience with a pitch range spanning [R1A2N3G4E5] [oc0ta1ve2s3]. The [[K01E12Y23]3 k4ey5] used in the composition gives the music a special emotional quality. The duration of the song is [T1M213] seconds, and it doesn't feature [I1N2S3T4R5U6M7E8N9T0S1]. As a result, the signature sound of [I1N2S3T4R5U6M7E8N9T0] is absent from the melody track.</t>
  </si>
  <si>
    <t>This song features a calm and moderate rhythm that sets a relaxed mood for the listener. Its genre classification, however, is not easily defined as it does not fit neatly into any specific style. Despite its ambiguous genre, the song's soothing melody and [te0mp1o2] make it a pleasant listening experience.</t>
  </si>
  <si>
    <t>The song, with a runtime of [T1M213] seconds, showcases a very serene rhythm and a leisurely pace. Its pitch range spans [R1A2N3G4E5] [oc0ta1ve2s3], providing a powerful and memorable sound in the [[K01E12Y23]3 k4ey5]. The musical performance incorporates [I1N2S3T4R5U6M7E8N9T0S1], while adhering to the [ti0me1 s2ig3na4tu5re6 o7f 8[T91I02M13E24_35S46I57G68N79A80T91U02R13E24]3]. It defies the typical patterns associated with the [G1E2N3R4E5] genre.</t>
  </si>
  <si>
    <t>['P4_1', 'K1_1', 'R3_2', 'I1_0', 'TS1_1', 'T1_2', 'S4_1', 'B1_1']</t>
  </si>
  <si>
    <t>This musical piece rooted in the conventions of [G1E2N3R4E5] music showcases a pitch range within [R1A2N3G4E5] [oc0ta1ve2s3]. The [[K01E12Y23]3 k4ey5] provides a powerful and memorable sound, while the [te0mp1o2] of the song is just right, moving at a balanced rate. The deliberate exclusion of [I1N2S3T4R5U6M7E8N9T0S1] adds to the distinctiveness of the music. The meter of the music is [T1I2M3E4_5S6I7G8N9A0T1U2R3E4], and the song consists of [[N01U12M23_34B45A56R67S78]8 b9ar0s1]. Overall, this piece is a well-crafted example of [G1E2N3R4E5] music, with a memorable sound, balanced pace, and deliberate instrumentation choices.</t>
  </si>
  <si>
    <t>The pitch range of [R1A2N3G4E5] [oc0ta1ve2s3] adds a distinctive character to the music, emphasizing its emotional depth, while the [[K01E12Y23]3 k4ey5] provides a powerful and memorable sound. With a duration of [T1M213] seconds and a moderate pace, the song's rhythm is not too fast or too slow. The inclusion of [I1N2S3T4R5U6M7E8N9T0S1] adds to the musical composition, while the music itself is based on a [[T01I12M23E34_45S56I67G78N89A90T01U12R23E34]4 t5im6e 7si8gn9at0ur1e2]. Characterized by [E1M2O3T4I5O6N7], this song spans [[N01U12M23_34B45A56R67S78]8 b9ar0s1], showcasing its unique qualities.</t>
  </si>
  <si>
    <t>['T1_1', 'P4_1', 'K1_1', 'I1_0']</t>
  </si>
  <si>
    <t>The slow-paced beat of the song is complemented by its pitch range, which is within [R1A2N3G4E5] [oc0ta1ve2s3]. The music is composed in the [[K01E12Y23]3 k4ey5], and the arrangement intentionally omits the use of [I1N2S3T4R5U6M7E8N9T0S1]. Despite the absence of those instruments, the song's composition and arrangement create a unique atmosphere that captures the listener's attention.</t>
  </si>
  <si>
    <t>This [T1M213]-second-long song has a pitch range of [R1A2N3G4E5] [oc0ta1ve2s3] and is composed in the [[K01E12Y23]3 k4ey5], conveying a unique and resonant sound. The music has a moderate beat and includes [I1N2S3T4R5U6M7E8N9T0S1]. It moves at a slow rate and is composed in the [[T01I12M23E34_45S56I67G78N89A90T01U12R23E34]4 t5im6e 7si8gn9at0ur1e2]. Despite not being representative of the usual [G1E2N3R4E5] sound, this music showcases its own distinctive style and atmosphere.</t>
  </si>
  <si>
    <t>['P4_1', 'K1_1', 'TM1_1', 'R3_1', 'I1_0']</t>
  </si>
  <si>
    <t>The compact pitch range of [R1A2N3G4E5] [oc0ta1ve2s3] in this music creates a focused and impactful musical performance. Additionally, the use of [[K01E12Y23]3 k4ey5] results in a rich and dynamic sonic palette. Despite being only [T1M213] seconds long, this song features a very fast and lively rhythm. Interestingly, the composition of this song does not involve the use of [I1N2S3T4R5U6M7E8N9T0S1].</t>
  </si>
  <si>
    <t>The music has the power to convey a wide range of emotions to the listener. Whether it's a joyful melody that lifts the spirits, a mournful tune that brings tears to the eyes, or a haunting refrain that sends shivers down the spine, music can evoke powerful feelings and stir the soul. From the soaring crescendos of classical symphonies to the pounding beats of modern pop songs, music has the ability to communicate emotion in a way that words alone cannot. It's no wonder that music has been an integral part of human culture for thousands of years, and continues to hold such a special place in our hearts today.</t>
  </si>
  <si>
    <t>The use of the [[K01E12Y23]3 k4ey5] in this music creates a rich and dynamic sonic palette.</t>
  </si>
  <si>
    <t>The choice of [[K01E12Y23]3 k4ey5] in this music creates a captivating and memorable experience for the listeners. Additionally, the song features a [ti0me1 s2ig3na4tu5re6] that is not commonly found, adding to its uniqueness and overall appeal. The combination of the unusual [ti0me1 s2ig3na4tu5re6] and the carefully chosen [ke0y1] demonstrates the creativity and skill of the composer in crafting a distinctive musical piece. Overall, this song stands out as a testament to the artistry and innovation that can be achieved through music.</t>
  </si>
  <si>
    <t>['P4_1', 'K1_1', 'TM1_1', 'R3_0', 'I1_1', 'TS1_1', 'S4_1', 'B1_1']</t>
  </si>
  <si>
    <t>This music's pitch range is within [R1A2N3G4E5] [oc0ta1ve2s3], and its choice of [[K01E12Y23]3 k4ey5] results in a captivating and memorable experience. With a duration of [T1M213] seconds, the song showcases a soft and smooth [te0mp1o2]. The use of [I1N2S3T4R5U6M7E8N9T0S1] is vital to the music, while the [ti0me1 s2ig3na4tu5re6] of the composition is [T1I2M3E4_5S6I7G8N9A0T1U2R3E4]. Unmistakably [G1E2N3R4E5] in character, this song progresses over [[N01U12M23_34B45A56R67S78]8 b9ar0s1].</t>
  </si>
  <si>
    <t>The focused and impactful musical performance of this piece is a result of its compact pitch range spanning [R1A2N3G4E5] [oc0ta1ve2s3]. Furthermore, the choice of [[K01E12Y23]3 k4ey5] creates a captivating and memorable experience for the listener. Additionally, the beat in this song is very tranquilizing, further enhancing the overall listening experience.</t>
  </si>
  <si>
    <t>The musical piece utilizes a specific pitch range of [R1A2N3G4E5] [oc0ta1ve2s3], which creates a cohesive and unified sound throughout the composition. Additionally, the [[K01E12Y23]3 k4ey5] provides a powerful and memorable sound. Although [I1N2S3T4R5U6M7E8N9T0S1] are not featured in this song, [I1N2S3T4R5U6M7E8N9T0] is not the primary instrument used to create the melody in this track. With a playtime of [T1M213] seconds, the song showcases a unique sound that is both cohesive and memorable.</t>
  </si>
  <si>
    <t>['K1_1', 'TM1_1', 'TS1_1', 'I1_1', 'T1_0']</t>
  </si>
  <si>
    <t>The music's choice of [[K01E12Y23]3 k4ey5] creates a captivating and memorable experience that is enhanced by the use of a fast rhythm. The song, which lasts [T1M213] seconds, utilizes a [[T01I12M23E34_45S56I67G78N89A90T01U12R23E34]4 t5im6e 7si8gn9at0ur1e2] to maintain a consistent beat throughout. The addition of [I1N2S3T4R5U6M7E8N9T0S1] further enhances the musical composition and adds to the overall appeal of the song. Together, these elements come together to create a dynamic and engaging musical experience.</t>
  </si>
  <si>
    <t>['P4_1', 'K1_1', 'TM1_1', 'R3_2', 'I1_1', 'TS1_1', 'S4_1', 'B1_1']</t>
  </si>
  <si>
    <t>The musical piece showcases a pitch range within [R1A2N3G4E5] [oc0ta1ve2s3] and is in the [[K01E12Y23]3 k4ey5], providing a powerful and memorable sound. With a length of [T1M213] seconds, this song maintains a steady and moderate rhythm. It features [I1N2S3T4R5U6M7E8N9T0S1] and is composed in [T1I2M3E4_5S6I7G8N9A0T1U2R3E4]. The song's sound is heavily influenced by [G1E2N3R4E5] style, and you can count [[N01U12M23_34B45A56R67S78]8 b9ar0s1] in this song.</t>
  </si>
  <si>
    <t>This song is characterized by its highly vigorous rhythm and follows a [T1I2M3E4_5S6I7G8N9A0T1U2R3E4] meter. Its length is approximately [[N01U12M23_34B45A56R67S78]8 b9ar0s1], showcasing the song's adherence to a well-structured composition. The cohesive combination of these musical elements creates a powerful and energetic sound that captivates the listener from start to finish.</t>
  </si>
  <si>
    <t>The track in question has a duration of [T1M213] seconds and features a [T1I2M3E4_5S6I7G8N9A0T1U2R3E4] meter. However, it does not embody the typical features of [G1E2N3R4E5] style.</t>
  </si>
  <si>
    <t>The music's limited pitch range of [R1A2N3G4E5] [oc0ta1ve2s3] allows for a greater emphasis on the nuances of tone and phrasing, while the [[K01E12Y23]3 k4ey5] gives this music a special emotional quality. This song lasts [T1M213] seconds and features a very upbeat [te0mp1o2], devoid of any [I1N2S3T4R5U6M7E8N9T0S1]. With a [ti0me1 s2ig3na4tu5re6 o7f 8[T91I02M13E24_35S46I57G68N79A80T91U02R13E24]3], the music maintains a rapid [te0mp1o2], while being imbued with [E1M2O3T4I5O6N7]. Overall, this song spans [[N01U12M23_34B45A56R67S78]8 b9ar0s1] in duration.</t>
  </si>
  <si>
    <t>['TS1_1', 'I4_0', 'K1_1', 'I1_1']</t>
  </si>
  <si>
    <t>This track's music is enriched by various instruments, although [I1N2S3T4R5U6M7E8N9T0] is not the main instrument used for the melody. It features a [T1I2M3E4_5S6I7G8N9A0T1U2R3E4] meter and utilizes the [[K01E12Y23]3 k4ey5] to create a distinct atmosphere. The overall effect of the music is enhanced by the use of multiple instruments.</t>
  </si>
  <si>
    <t>This music offers a diverse and dynamic listening experience with a pitch range spanning [R1A2N3G4E5] [oc0ta1ve2s3]. It employs an uncommon [ti0me1 s2ig3na4tu5re6 o7f 8[T91I02M13E24_35S46I57G68N79A80T91U02R13E24]3] and is played at a slow [te0mp1o2], characterized by [E1M2O3T4I5O6N7]. The use of [[K01E12Y23]3 k4ey5] creates a rich and dynamic sonic palette for the moderate beat track lasting [T1M213] seconds. Despite opting not to incorporate [I1N2S3T4R5U6M7E8N9T0S1], this song still manages to have [[N01U12M23_34B45A56R67S78]8 b9ar0s1] in total, making for a unique and compelling listening experience.</t>
  </si>
  <si>
    <t>This song has a gentle pace and a running time of [T1M213] seconds. However, what sets it apart is its atypical [ti0me1 s2ig3na4tu5re6].</t>
  </si>
  <si>
    <t>['P4_1', 'K1_1', 'TM1_1', 'R3_1', 'TS1_o', 'T1_2', 'S4_1']</t>
  </si>
  <si>
    <t>The musical piece employs a specific pitch range of [R1A2N3G4E5] [oc0ta1ve2s3], resulting in a cohesive and unified sound. Additionally, the use of the [[K01E12Y23]3 k4ey5] conveys a unique and resonant sound that characterizes the [T1M213]-second song. The dynamic rhythm and atypical [[T01I12M23E34_45S56I67G78N89A90T01U12R23E34]4 t5im6e 7si8gn9at0ur1e2] of the song add to its musical complexity. Performed at a moderate pace, this song embodies the essence of [G1E2N3R4E5] music.</t>
  </si>
  <si>
    <t>The use of the [[K01E12Y23]3 k4ey5] in this music creates a distinct atmosphere that contributes to its overall emotional feeling. The song's balanced rhythm complements the music's mood, resulting in a cohesive and enjoyable listening experience. To fully realize its potential, the music should feature the appropriate instruments, which will enhance the overall impact and quality of the performance.</t>
  </si>
  <si>
    <t>The pitch range of [R1A2N3G4E5] [oc0ta1ve2s3] adds a distinctive character to the music, emphasizing its emotional depth. Additionally, this music's use of [[K01E12Y23]3 k4ey5] creates a distinct atmosphere. The song's running time is [T1M213] seconds, and it is set at a moderate [te0mp1o2]. Notably, [I1N2S3T4R5U6M7E8N9T0S1] are not a part of the instrumentation in this song. The [ti0me1 s2ig3na4tu5re6] of the music is [T1I2M3E4_5S6I7G8N9A0T1U2R3E4], and overall, the music has a [E1M2O3T4I5O6N7] feeling with a moderate speed.</t>
  </si>
  <si>
    <t>The music played at a rapid pace has a pitch range within [R1A2N3G4E5] [oc0ta1ve2s3].</t>
  </si>
  <si>
    <t>The use of a specific pitch range of [R1A2N3G4E5] [oc0ta1ve2s3] creates a cohesive and unified sound throughout the musical piece, which lasts [T1M213] seconds and is in [T1I2M3E4_5S6I7G8N9A0T1U2R3E4]. With a moderate rhythm, this song is rooted in the conventions of [G1E2N3R4E5] music.</t>
  </si>
  <si>
    <t>['P4_1', 'R1_1', 'R3_0', 'I1_0', 'T1_2', 'S4_0']</t>
  </si>
  <si>
    <t>The use of a specific pitch range of [R1A2N3G4E5] [oc0ta1ve2s3] creates a cohesive and unified sound throughout the musical piece, while the catchy rhythm of this song will have you dancing in no time. Despite its serene rhythm, [I1N2S3T4R5U6M7E8N9T0S1] are notably absent, maintaining a minimalist approach. With a medium [te0mp1o2], this music deviates from the usual features of the [G1E2N3R4E5] genre, showcasing a unique style.</t>
  </si>
  <si>
    <t>This song, a shining example of the [G1E2N3R4E5] style, features a unique flavor in the [[K01E12Y23]3 k4ey5], with a pitch range of [R1A2N3G4E5] [oc0ta1ve2s3]. It boasts a very fast and lively rhythm and a length of [T1M213] seconds. The music should prominently showcase [I1N2S3T4R5U6M7E8N9T0S1], while deviating from the norm in its [ti0me1 s2ig3na4tu5re6 o7f 8[T91I02M13E24_35S46I57G68N79A80T91U02R13E24]3]. Despite its sluggish pace, this song encapsulates the essence of the [G1E2N3R4E5] style.</t>
  </si>
  <si>
    <t>The compact pitch range of [R1A2N3G4E5] [oc0ta1ve2s3] in this music contributes to a focused and impactful performance, while the use of [I1N2S3T4R5U6M7E8N9T0S1] is vital to its sound. The [[K01E12Y23]3 k4ey5] adds a powerful and memorable quality, and the comfortably moderate rhythm, with a fast pace, creates an engaging and energetic experience. Even though this song does not conform to a common [ti0me1 s2ig3na4tu5re6], its duration of [T1M213] seconds allows enough time for the music to build and convey [E1M2O3T4I5O6N7], leaving a lasting impression on the listener.</t>
  </si>
  <si>
    <t>The song has a running time of [T1M213] seconds.</t>
  </si>
  <si>
    <t>The music I'm listening to right now is not evocative of the classic [G1E2N3R4E5] sound, despite its attempt to do so. The song is [T1M213] seconds in length, with a meter of [T1I2M3E4_5S6I7G8N9A0T1U2R3E4]. It's interesting to see how the artist has blended different elements of the genre, but the end result feels somewhat disjointed and lacks the cohesive flow that's typically associated with [G1E2N3R4E5]. Nevertheless, the experimentation with different musical styles and techniques is always welcome, and it will be interesting to see how the artist continues to evolve their sound in the future.</t>
  </si>
  <si>
    <t>The pitch range of [R1A2N3G4E5] [oc0ta1ve2s3] adds a distinctive character to the music, emphasizing its emotional depth, while the [[K01E12Y23]3 k4ey5] provides a powerful and memorable sound. With a length of [T1M213] seconds, the track unfolds at a slow and relaxing [te0mp1o2], enhanced by the vital use of [I1N2S3T4R5U6M7E8N9T0S1]. The [ti0me1 s2ig3na4tu5re6] of this unconventional song is [T1I2M3E4_5S6I7G8N9A0T1U2R3E4], contributing to its unique composition. Despite its sluggish [te0mp1o2], the music's sound deviates from the conventions typically associated with the [G1E2N3R4E5] genre.</t>
  </si>
  <si>
    <t>['R1_0', 'TM1_1', 'TS1_1', 'T1_0', 'EM1_1']</t>
  </si>
  <si>
    <t>This song, with a running time of [T1M213] seconds and played at a swift pace, might not let you groove to its rhythm. However, the [ti0me1 s2ig3na4tu5re6] of the music is [T1I2M3E4_5S6I7G8N9A0T1U2R3E4], and it is [E1M2O3T4I5O6N7] in nature.</t>
  </si>
  <si>
    <t>['K1_1', 'TM1_1', 'R3_0', 'I1_1', 'T1_2', 'S4_1', 'B1_1']</t>
  </si>
  <si>
    <t>The song's style is firmly rooted in the traditions of [G1E2N3R4E5] music, and the beat is very calming and soothing, moving at a balanced rate as it progresses through [[N01U12M23_34B45A56R67S78]8 b9ar0s1]. [K1E2Y3] adds a unique flavor to this music, and [I1N2S3T4R5U6M7E8N9T0S1] should be included to enhance the overall sound. With a playtime of [T1M213] seconds, this song offers a delightful musical experience that is sure to please fans of [G1E2N3R4E5] music.</t>
  </si>
  <si>
    <t>The music in this song is based on a [[T01I12M23E34_45S56I67G78N89A90T01U12R23E34]4 t5im6e 7si8gn9at0ur1e2], which creates a very tranquil rhythm.</t>
  </si>
  <si>
    <t>['K1_1', 'TM1_1', 'TS1_o', 'T1_0', 'B1_1']</t>
  </si>
  <si>
    <t>With its use of the [[K01E12Y23]3 k4ey5], this music conveys a unique and resonant sound. The song's running time is [T1M213] seconds, featuring an unconventional [ti0me1 s2ig3na4tu5re6 o7f 8[T91I02M13E24_35S46I57G68N79A80T91U02R13E24]3] and a fast-paced beat. Composed of approximately [[N01U12M23_34B45A56R67S78]8 b9ar0s1], this song showcases a captivating blend of musical elements.</t>
  </si>
  <si>
    <t>The musical piece that I am describing is a prime example of the [G1E2N3R4E5] genre. It showcases a pitch range that spans [R1A2N3G4E5] [oc0ta1ve2s3], which is further enhanced by the unique flavor that the [[K01E12Y23]3 k4ey5] adds to the music. With a duration of [T1M213] seconds, the song's beat is balanced and falls in the sweet spot, being neither too fast nor too slow. For the best result, it should include [I1N2S3T4R5U6M7E8N9T0S1] instruments and use the [[T01I12M23E34_45S56I67G78N89A90T01U12R23E34]4 t5im6e 7si8gn9at0ur1e2], which adds to its rhythmic appeal. Overall, this musical piece is an exceptional representation of its genre and deserves appreciation for its well-crafted composition and balanced sound.</t>
  </si>
  <si>
    <t>['K1_1', 'S4_1', 'TS1_1']</t>
  </si>
  <si>
    <t>The [G1E2N3R4E5] song is a classic representation of its musical style, with a [[T01I12M23E34_45S56I67G78N89A90T01U12R23E34]4 t5im6e 7si8gn9at0ur1e2] that underpins its powerful and memorable sound. One of the [ke0y1] factors that contribute to the song's impact is the [[K01E12Y23]3 k4ey5] in which it is composed, providing a distinct tonality that helps to make it instantly recognizable and iconic. Altogether, these elements combine to create a musical experience that is both timeless and unforgettable.</t>
  </si>
  <si>
    <t>['P4_1', 'K1_1', 'TM1_1', 'R3_1', 'TS1_1', 'I1_0']</t>
  </si>
  <si>
    <t>This music's pitch range of [R1A2N3G4E5] [oc0ta1ve2s3] offers a unique and memorable listening experience, while the [[K01E12Y23]3 k4ey5] provides a powerful and memorable sound. With a running time of [T1M213] seconds, the song captivates with its highly vigorous rhythm and adheres to a [T1I2M3E4_5S6I7G8N9A0T1U2R3E4] meter. Notably absent in this composition are [I1N2S3T4R5U6M7E8N9T0S1], allowing the music to shine in its purest form.</t>
  </si>
  <si>
    <t>The song features [[N01U12M23_34B45A56R67S78]8 b9ar0s1] and follows a [T1I2M3E4_5S6I7G8N9A0T1U2R3E4] meter throughout the music.</t>
  </si>
  <si>
    <t>The musical piece showcases a pitch range within [R1A2N3G4E5] [oc0ta1ve2s3], while the [[K01E12Y23]3 k4ey5] provides a powerful and memorable sound. With a running time of [T1M213] seconds, the song captivates listeners with its soothing beat. [I1N2S3T4R5U6M7E8N9T0S1] are absent from this composition, allowing the focus to remain on the melody. The [T1I2M3E4_5S6I7G8N9A0T1U2R3E4] meter establishes a rhythmic foundation for the balanced pace at which the music unfolds, effectively conveying [E1M2O3T4I5O6N7].</t>
  </si>
  <si>
    <t>['P4_1', 'K1_1', 'TS1_o', 'EM1_1', 'B1_1']</t>
  </si>
  <si>
    <t>The music in question showcases several distinct characteristics that contribute to its unique and captivating sound. Its pitch range spans [R1A2N3G4E5] [oc0ta1ve2s3], lending the music a distinctive character and emphasizing its emotional depth. In addition, the use of the [[K01E12Y23]3 k4ey5] creates a rich and dynamic sonic palette that adds to its overall appeal. Furthermore, the song's [ti0me1 s2ig3na4tu5re6] is atypical, adding an additional layer of interest and intrigue. Across its [[N01U12M23_34B45A56R67S78]8 b9ar0s1], the music radiates a powerful sense of [E1M2O3T4I5O6N7], making it a truly standout piece in its genre.</t>
  </si>
  <si>
    <t>This song is slow-paced and has a runtime of [T1M213] seconds. You can count [[N01U12M23_34B45A56R67S78]8 b9ar0s1] in this song.</t>
  </si>
  <si>
    <t>The music being discussed has a limited pitch range of [R1A2N3G4E5] [oc0ta1ve2s3], which allows for a greater emphasis on the nuances of tone and phrasing. Additionally, the use of [[K01E12Y23]3 k4ey5] gives the music a unique and resonant sound. The rhythm of the song is comfortably moderate and the [ti0me1 s2ig3na4tu5re6] is [T1I2M3E4_5S6I7G8N9A0T1U2R3E4]. While the pace of the song is slow, it does not fit into the conventions of [G1E2N3R4E5] style. Overall, the music's emphasis on tone and phrasing, unique sound, and moderate rhythm make it a distinctive and interesting piece to listen to.</t>
  </si>
  <si>
    <t>When creating a musical piece, using a specific pitch range of [R1A2N3G4E5] [oc0ta1ve2s3] can help to establish a cohesive and unified sound. In addition, choosing the [[K01E12Y23]3 k4ey5] can add a special emotional quality to the music, which in turn can help to radiate [E1M2O3T4I5O6N7]. To fully realize this sound, the music should feature [I1N2S3T4R5U6M7E8N9T0S1] as part of the arrangement. By incorporating these elements, a composer can create a musical work that is both emotionally evocative and musically coherent.</t>
  </si>
  <si>
    <t>['T1_1', 'R3_0', 'S4_0']</t>
  </si>
  <si>
    <t>The song has a very peaceful and easy rhythm that is also slow. It deviates from the typical sound of classic [G1E2N3R4E5] music, offering a unique listening experience.</t>
  </si>
  <si>
    <t>The use of [[K01E12Y23]3 k4ey5] in this music creates a unique and resonant sound that sets it apart. However, the song does not possess the defining characteristics of the [G1E2N3R4E5] style, making it stand out even more as an original piece of music.</t>
  </si>
  <si>
    <t>The pitch range of [R1A2N3G4E5] [oc0ta1ve2s3] adds a distinctive character to the music, emphasizing its emotional depth. The music is brought to life through the use of [I1N2S3T4R5U6M7E8N9T0S1]. The [I1N2S3T4R5U6M7E8N9T0S1] work in tandem to create a rich and dynamic sound that fully utilizes the range of pitches available. From the lower notes that provide a foundation to the soaring high notes, the range of [R1A2N3G4E5] [oc0ta1ve2s3] allows for an expressive and nuanced musical experience. Together, the pitch range and the [I1N2S3T4R5U6M7E8N9T0S1] create a powerful and evocative musical composition that captivates the listener.</t>
  </si>
  <si>
    <t>['T1_2', 'K1_1', 'EM1_1', 'R3_1']</t>
  </si>
  <si>
    <t>The music played at a medium [te0mp1o2] in the [[K01E12Y23]3 k4ey5] gives it a special emotional quality that effectively expresses [E1M2O3T4I5O6N7]. Moreover, the rhythm in this song is incredibly stimulating, adding to its overall impact.</t>
  </si>
  <si>
    <t>This [T1M213]-second song embodies the essence of [G1E2N3R4E5] music.</t>
  </si>
  <si>
    <t>The compact pitch range of [R1A2N3G4E5] [oc0ta1ve2s3] provides a focused and impactful musical performance that is enhanced by the unique flavor added by the [[K01E12Y23]3 k4ey5]. The track, which lasts for [T1M213] seconds, benefits from this combination, resulting in a powerful and distinctive musical experience. The use of a limited pitch range, combined with the choice of a specific [ke0y1], creates a coherent and memorable sound that is sure to captivate the listener. Overall, the deliberate use of these musical elements contributes to the effectiveness of the track and showcases the creativity and skill of the performer.</t>
  </si>
  <si>
    <t>['P4_1', 'T1_1', 'I1_0']</t>
  </si>
  <si>
    <t>This slow-paced song with a limited pitch range of [R1A2N3G4E5] [oc0ta1ve2s3] emphasizes the nuances of tone and phrasing, and does not feature any [I1N2S3T4R5U6M7E8N9T0S1]. The constrained pitch range allows for a more focused exploration of the subtleties of tone and phrasing, creating a space for the listener to fully immerse themselves in the emotive qualities of the music. Additionally, the absence of [I1N2S3T4R5U6M7E8N9T0S1] creates a stripped-down atmosphere that further highlights the expressive qualities of the piece.</t>
  </si>
  <si>
    <t>This song is devoid of instruments.</t>
  </si>
  <si>
    <t>['K1_1', 'TM1_1', 'R3_0', 'TS1_1']</t>
  </si>
  <si>
    <t>The music in this track runs for [T1M213] seconds and features a [T1I2M3E4_5S6I7G8N9A0T1U2R3E4] meter. The [te0mp1o2] is very relaxing, and what gives it a special emotional quality is the [ke0y1] in which it is played.</t>
  </si>
  <si>
    <t>The music's limited pitch range of [R1A2N3G4E5] [oc0ta1ve2s3] allows for a greater emphasis on the nuances of tone and phrasing, while its use of [[K01E12Y23]3 k4ey5] creates a rich and dynamic sonic palette. With a duration of [T1M213] seconds, the song maintains a balanced beat that is neither too fast nor too slow. The inclusion of [I1N2S3T4R5U6M7E8N9T0S1] enhances the composition, and the unconventional [[T01I12M23E34_45S56I67G78N89A90T01U12R23E34]4 t5im6e 7si8gn9at0ur1e2] adds to its uniqueness. This music defies the traditions of the [G1E2N3R4E5] genre, offering a distinct and innovative sound.</t>
  </si>
  <si>
    <t>This song offers a unique and memorable listening experience with its pitch range of [R1A2N3G4E5] [oc0ta1ve2s3]. The tranquilizing beat and [T1I2M3E4_5S6I7G8N9A0T1U2R3E4] meter add to its overall charm. In total, the song consists of [[N01U12M23_34B45A56R67S78]8 b9ar0s1], making it a well-structured piece of music that is not only relaxing but also enjoyable to listen to.</t>
  </si>
  <si>
    <t>The length of a song is determined by the number of bars it contains. The number of bars in a song depends on the [ti0me1 s2ig3na4tu5re6] and the [te0mp1o2]. In general, the higher the [te0mp1o2] and the shorter the [ti0me1 s2ig3na4tu5re6], the more bars a song will have. Conversely, a slower [te0mp1o2] and a longer [ti0me1 s2ig3na4tu5re6] will result in fewer bars. Therefore, the number of bars in a song can vary greatly, from just a few bars in a short piece to hundreds of bars in a longer composition.</t>
  </si>
  <si>
    <t>['P4_1', 'T1_0', 'TM1_1', 'I1_1']</t>
  </si>
  <si>
    <t>This music's pitch range of [R1A2N3G4E5] [oc0ta1ve2s3] offers a unique and memorable listening experience, played at a brisk pace, and spanning [T1M213] seconds in length. The music is brought to life through the use of [I1N2S3T4R5U6M7E8N9T0S1].</t>
  </si>
  <si>
    <t>['P4_1', 'K1_1', 'TM1_1', 'R3_0', 'I1_1', 'TS1_1', 'T1_0', 'S4_1', 'B1_1']</t>
  </si>
  <si>
    <t>This music, falling squarely within the [G1E2N3R4E5] genre, features a rich and dynamic sonic palette created by its use of the [[K01E12Y23]3 k4ey5]. Its pitch range is within [R1A2N3G4E5] [oc0ta1ve2s3], and the duration of the song is [T1M213] seconds, consisting of [[N01U12M23_34B45A56R67S78]8 b9ar0s1]. The [te0mp1o2] in this song varies, with a relaxing overall pace but a fast [te0mp1o2] at certain points. The music showcases [I1N2S3T4R5U6M7E8N9T0S1] and follows a [[T01I12M23E34_45S56I67G78N89A90T01U12R23E34]4 t5im6e 7si8gn9at0ur1e2].</t>
  </si>
  <si>
    <t>With a pitch range spanning [R1A2N3G4E5] [oc0ta1ve2s3], this music offers a diverse and dynamic listening experience. The range of pitches in the music creates variation and contrast, which can make the listening experience more interesting and engaging. The listener may be taken on a journey through different emotional states as the music moves through its range, from the lowest to the highest notes. This broad range of pitches allows the music to express a wide range of moods and emotions, from the contemplative to the exuberant, and can leave a lasting impression on the listener. Overall, the pitch range of this music is an important factor in its ability to captivate and move its audience.</t>
  </si>
  <si>
    <t>The musical composition is focused and impactful, thanks to the compact pitch range spanning [R1A2N3G4E5] [oc0ta1ve2s3]. The composition is in the [[K01E12Y23]3 k4ey5], and the track's duration is [T1M213] seconds. Despite being devoid of [I1N2S3T4R5U6M7E8N9T0S1], the song's calming and soothing beat offers a delightful listening experience. The music follows a [T1I2M3E4_5S6I7G8N9A0T1U2R3E4] meter and is played at a moderate [te0mp1o2]. The song does not adhere to the traditions of the classic [G1E2N3R4E5] style, making it a unique and refreshing musical experience.</t>
  </si>
  <si>
    <t>['P4_1', 'K1_1', 'R3_0', 'I1_0', 'TS1_1', 'T1_1', 'EM1_1', 'B1_1']</t>
  </si>
  <si>
    <t>This music conveys a unique and resonant sound within [R1A2N3G4E5] [oc0ta1ve2s3], utilizing the [[K01E12Y23]3 k4ey5]. The soothing beat, absence of [I1N2S3T4R5U6M7E8N9T0S1], and utilization of [[T01I12M23E34_45S56I67G78N89A90T01U12R23E34]4 t5im6e 7si8gn9at0ur1e2] contribute to its distinctiveness. With a slow rhythm, the song exudes [E1M2O3T4I5O6N7], while its structure consists of [[N01U12M23_34B45A56R67S78]8 b9ar0s1], forming a cohesive musical composition.</t>
  </si>
  <si>
    <t>The music in question boasts a unique character that can be attributed to its pitch range of [R1A2N3G4E5] [oc0ta1ve2s3], which emphasizes its emotional depth. Furthermore, the use of the [[K01E12Y23]3 k4ey5] creates a rich and dynamic sonic palette that enhances the overall listening experience. The song's heavy beat, played for [T1M213] seconds, is further complemented by the absence of any instruments. This, in addition to the utilization of an unusual [[T01I12M23E34_45S56I67G78N89A90T01U12R23E34]4 t5im6e 7si8gn9at0ur1e2] and a moderate speed, further accentuates the music's distinctive qualities. Above all, the music radiates a powerful [E1M2O3T4I5O6N7] that captures the listener's attention and immerses them in its unique atmosphere.</t>
  </si>
  <si>
    <t>This music offers a unique and memorable listening experience with its pitch range of [R1A2N3G4E5] [oc0ta1ve2s3]. Its use of [[K01E12Y23]3 k4ey5] creates a distinct atmosphere that is imbued with [E1M2O3T4I5O6N7]. The rhythm in this song is incredibly stimulating, making it a slow-paced but engaging track that runs for [T1M213] seconds. [I1N2S3T4R5U6M7E8N9T0S1] should be included in the music to enhance its overall impact. The [ti0me1 s2ig3na4tu5re6] of the music is [T1I2M3E4_5S6I7G8N9A0T1U2R3E4], contributing to its unique and memorable sound. Overall, this music's combination of pitch range, [ke0y1], rhythm, instruments, [ti0me1 s2ig3na4tu5re6], and emotional depth makes it a truly special listening experience.</t>
  </si>
  <si>
    <t>The music conveys [E1M2O3T4I5O6N7] and consists of [[N01U12M23_34B45A56R67S78]8 b9ar0s1], while its rhythm creates a harmonious experience.</t>
  </si>
  <si>
    <t>This song has a runtime of [T1M213] seconds and features a [T1I2M3E4_5S6I7G8N9A0T1U2R3E4] meter.</t>
  </si>
  <si>
    <t>The musical piece is a unique and resonant creation that showcases a pitch range within [R1A2N3G4E5] [oc0ta1ve2s3]. Its use of [[K01E12Y23]3 k4ey5], together with the soft and smooth rhythm, imbues the music with a distinctive sound. This track runs for [T1M213] seconds and features [I1N2S3T4R5U6M7E8N9T0S1], with an unconventional [[T01I12M23E34_45S56I67G78N89A90T01U12R23E34]4 t5im6e 7si8gn9at0ur1e2] that adds to its uniqueness. The music moves at a balanced rate, evoking a powerful sense of [E1M2O3T4I5O6N7] in the listener. Overall, this musical piece is a beautiful and emotionally impactful work that stands out for its innovative use of instrumentation, rhythm, and [ke0y1].</t>
  </si>
  <si>
    <t>The use of a specific pitch range of [R1A2N3G4E5] [oc0ta1ve2s3] creates a cohesive and unified sound throughout the musical piece, while the music's use of [[K01E12Y23]3 k4ey5] adds to the creation of a distinct atmosphere. The duration of the song, which is [T1M213] seconds, and the meter of the music, which is [T1I2M3E4_5S6I7G8N9A0T1U2R3E4], both contribute to the overall structure and feel of the piece. Additionally, this music moves at a balanced rate, ensuring that the listener can stay engaged and connected with the piece throughout its entirety.</t>
  </si>
  <si>
    <t>['P4_1', 'K1_1', 'R3_0', 'I1_0', 'EM1_1', 'B1_1']</t>
  </si>
  <si>
    <t>With a pitch range spanning [R1A2N3G4E5] [oc0ta1ve2s3], this music offers a diverse and dynamic listening experience. Its use of [[K01E12Y23]3 k4ey5] creates a distinct atmosphere, while the rhythm in the song is very gentle and relaxing. Devoid of [I1N2S3T4R5U6M7E8N9T0S1], the music conveys [E1M2O3T4I5O6N7], and there are roughly [[N01U12M23_34B45A56R67S78]8 b9ar0s1] in this song.</t>
  </si>
  <si>
    <t>The music in question has a distinctive character, emphasized by its pitch range of [R1A2N3G4E5] [oc0ta1ve2s3], which adds depth to its emotional expression. The [te0mp1o2] is relaxed, contributing to the overall mood. The song is composed of [[N01U12M23_34B45A56R67S78]8 b9ar0s1] and does not feature any [I1N2S3T4R5U6M7E8N9T0S1].</t>
  </si>
  <si>
    <t>Instead, the focus is on the rhythm and harmony of the accompanying instruments. The absence of [I1N2S3T4R5U6M7E8N9T0] allows other instruments to shine and create a unique sound for the track. The choice to omit [I1N2S3T4R5U6M7E8N9T0] also adds to the overall atmosphere and mood of the music. By prioritizing the rhythm and harmony, the listener is drawn into a different aspect of the music and can appreciate the complexity and interplay of the accompanying instruments.</t>
  </si>
  <si>
    <t>The song has a very fast and lively rhythm and its pitch range is within [R1A2N3G4E5] [oc0ta1ve2s3]. Additionally, the music's use of [[K01E12Y23]3 k4ey5] creates a rich and dynamic sonic palette, adding to the overall energy and vibrancy of the composition.</t>
  </si>
  <si>
    <t>The compact pitch range of [R1A2N3G4E5] [oc0ta1ve2s3] results in a focused and impactful musical performance, which is further enhanced by its use of [[K01E12Y23]3 k4ey5], conveying a unique and resonant sound. This song has a length of [T1M213] seconds and a gentle [te0mp1o2] with a calming and soothing beat, and interestingly, it does not feature any [I1N2S3T4R5U6M7E8N9T0S1]. The [ti0me1 s2ig3na4tu5re6] of the song is also unusual, being [T1I2M3E4_5S6I7G8N9A0T1U2R3E4]. The music is defined by [E1M2O3T4I5O6N7] and consists of [[N01U12M23_34B45A56R67S78]8 b9ar0s1] in total. Overall, this composition offers a distinctive and emotive listening experience with its focused range and unusual characteristics.</t>
  </si>
  <si>
    <t>The [[K01E12Y23]3 k4ey5] in this music provides a powerful and memorable sound, and the music covers [[N01U12M23_34B45A56R67S78]8 b9ar0s1] with a moderate beat.</t>
  </si>
  <si>
    <t>['P4_1', 'K1_1', 'TM1_1', 'R3_0', 'TS1_o', 'T1_2', 'S4_0', 'B1_1']</t>
  </si>
  <si>
    <t>This song has a pitch range of [R1A2N3G4E5] [oc0ta1ve2s3] and is in the [[K01E12Y23]3 k4ey5], which gives it a special emotional quality. Its length is [T1M213] seconds and has a very meditative beat. The [ti0me1 s2ig3na4tu5re6] is out of the norm, [T1I2M3E4_5S6I7G8N9A0T1U2R3E4], and is performed at a moderate speed. The sound of the song is not heavily influenced by the conventions of [G1E2N3R4E5] genre. The song is divided into [[N01U12M23_34B45A56R67S78]8 b9ar0s1].</t>
  </si>
  <si>
    <t>This music's pitch range of [R1A2N3G4E5] [oc0ta1ve2s3] offers a unique and memorable listening experience, as the song plays for [T1M213] seconds and features a very powerful and driving beat. The music is further enriched by the addition of [I1N2S3T4R5U6M7E8N9T0S1], creating a dynamic and immersive sound. With a length of around [[N01U12M23_34B45A56R67S78]8 b9ar0s1], this song encompasses an impressive range of musical elements.</t>
  </si>
  <si>
    <t>['R1_0', 'R3_1', 'S4_1']</t>
  </si>
  <si>
    <t>The rhythm in this song is very dynamic and heavily influenced by the [G1E2N3R4E5] genre. However, it is important to note that this song is not meant to be danced to. Despite its strong musical elements, the intention behind the composition is not to encourage physical movement or to create a danceable beat. Instead, the focus is on showcasing the musical intricacies and unique sound of the [G1E2N3R4E5] style, allowing listeners to appreciate and enjoy the music in a different way.</t>
  </si>
  <si>
    <t>The musical piece is an impressive showcase of pitch range within [R1A2N3G4E5] [oc0ta1ve2s3]. It is played in the powerful and memorable [[K01E12Y23]3 k4ey5], with a runtime of [T1M213] seconds. The song's beat is very smooth and relaxing, and there are no [I1N2S3T4R5U6M7E8N9T0S1] heard throughout. The music follows a [T1I2M3E4_5S6I7G8N9A0T1U2R3E4] meter, moving at a fast rate and radiating [E1M2O3T4I5O6N7]. Overall, this musical piece is an outstanding composition that highlights impressive pitch range and powerful [ke0y1], while also evoking a smooth, relaxing, and fast-paced emotional experience.</t>
  </si>
  <si>
    <t>['P4_1', 'TM1_1', 'I1_1', 'EM1_1', 'B1_1']</t>
  </si>
  <si>
    <t>This musical performance employs [I1N2S3T4R5U6M7E8N9T0S1] to create a unique and memorable listening experience. The music's pitch range spans [R1A2N3G4E5] [oc0ta1ve2s3] and is imbued with [E1M2O3T4I5O6N7], evoking powerful feelings in its audience. The song's [[N01U12M23_34B45A56R67S78]8 b9ar0s1] in total and runs for [T1M213] seconds, providing ample time for the music to unfold and captivate the listener's attention.</t>
  </si>
  <si>
    <t>This music has a meter of [T1I2M3E4_5S6I7G8N9A0T1U2R3E4] and a balanced beat. Its playtime is [T1M213] seconds. The use of [I1N2S3T4R5U6M7E8N9T0S1] is vital to the music's overall sound and performance.</t>
  </si>
  <si>
    <t>This music offers a unique and memorable listening experience with its pitch range of [R1A2N3G4E5] [oc0ta1ve2s3] and captivating choice of [[K01E12Y23]3 k4ey5]. Its running time of [T1M213] seconds allows for a thorough immersion in its calm and moderate rhythm, where [I1N2S3T4R5U6M7E8N9T0S1] play an important role. Not following the usual [ti0me1 s2ig3na4tu5re6 o7f 8[T91I02M13E24_35S46I57G68N79A80T91U02R13E24]3], the song's fast [te0mp1o2] enhances its ability to radiate [E1M2O3T4I5O6N7].</t>
  </si>
  <si>
    <t>The music in this song has a limited pitch range of [R1A2N3G4E5] [oc0ta1ve2s3], which enables a greater emphasis on the nuances of tone and phrasing. The use of the [[K01E12Y23]3 k4ey5] creates a rich and dynamic sonic palette that enhances the emotional projection of the music. Despite its short playtime of [T1M213] seconds, the rhythm in this song is extremely invigorating, and the fast [te0mp1o2] adds to its energy. Interestingly, this song's composition does not involve the use of [I1N2S3T4R5U6M7E8N9T0S1]. Instead, it employs a non-ordinary [[T01I12M23E34_45S56I67G78N89A90T01U12R23E34]4 t5im6e 7si8gn9at0ur1e2] that further enriches its unique sonic character. Overall, this music projects [E1M2O3T4I5O6N7] that is sure to captivate and engage any listener.</t>
  </si>
  <si>
    <t>This [G1E2N3R4E5] song features a compact pitch range of [R1A2N3G4E5] [oc0ta1ve2s3], resulting in a focused and impactful musical performance. The beat is very soothing, and [I1N2S3T4R5U6M7E8N9T0S1] are not included in the instrumentation. Overall, the unique combination of a narrow pitch range and absence of certain instruments contributes to the distinctive sound of this song.</t>
  </si>
  <si>
    <t>This song has a length of [T1M213] seconds and you won't hear any [I1N2S3T4R5U6M7E8N9T0S1] in it.</t>
  </si>
  <si>
    <t>This music offers a diverse and dynamic listening experience, with a pitch range spanning [R1A2N3G4E5] [oc0ta1ve2s3] and a duration of [T1M213] seconds.</t>
  </si>
  <si>
    <t>The music is played at a brisk pace, which, combined with its pitch range of [R1A2N3G4E5] [oc0ta1ve2s3], offers a unique and memorable listening experience. Additionally, the use of the [[K01E12Y23]3 k4ey5] adds a unique flavor to this music, making it even more distinct and enjoyable to hear.</t>
  </si>
  <si>
    <t>The musical piece I am describing showcases a pitch range within [R1A2N3G4E5] [oc0ta1ve2s3] and makes use of the [[K01E12Y23]3 k4ey5], resulting in a unique and resonant sound. The track itself is [T1M213] seconds long and features a lively rhythm that energizes the listener. Interestingly, the song is devoid of any instruments, allowing the vocals and natural sounds to shine through. The music has a [ti0me1 s2ig3na4tu5re6 o7f 8[T91I02M13E24_35S46I57G68N79A80T91U02R13E24]3] and is played at a low [te0mp1o2], creating a peaceful and meditative atmosphere. Despite the mellow pace, the music is imbued with [E1M2O3T4I5O6N7], making it a captivating and emotionally resonant piece.</t>
  </si>
  <si>
    <t>The rhythm of this song is relaxed and moderate, but what sets it apart is the chosen [ti0me1 s2ig3na4tu5re6], which is not ordinary. The [ti0me1 s2ig3na4tu5re6] determines the number of beats in a measure and the type of note that gets the beat, and typically, most songs have a common [ti0me1 s2ig3na4tu5re6] like 4/4 or 3/4. However, in this song, the [ti0me1 s2ig3na4tu5re6] is different, which contributes to its unique and distinctive sound.</t>
  </si>
  <si>
    <t>['P4_1', 'TM1_1', 'R3_1', 'TS1_o']</t>
  </si>
  <si>
    <t>In this musical piece, the use of a specific pitch range of [R1A2N3G4E5] [oc0ta1ve2s3] creates a cohesive and unified sound, which is maintained throughout the entire [T1M213]-second runtime. The beat is notably forceful, contributing to the song's overall energy and impact. Additionally, the song features an unconventional [ti0me1 s2ig3na4tu5re6 o7f 8[T91I02M13E24_35S46I57G68N79A80T91U02R13E24]3], adding to its distinctiveness and uniqueness.</t>
  </si>
  <si>
    <t>['K1_1', 'TS1_1', 'I4_0', 'T1_0', 'B1_1']</t>
  </si>
  <si>
    <t>The [[K01E12Y23]3 k4ey5] in this music provides a powerful and memorable sound, accompanied by a fast [te0mp1o2]. The song has [T1I2M3E4_5S6I7G8N9A0T1U2R3E4] as its [ti0me1 s2ig3na4tu5re6] and features a melody track that notably excludes the sound of [I1N2S3T4R5U6M7E8N9T0]. Counting [[N01U12M23_34B45A56R67S78]8 b9ar0s1] in this song can be a helpful way to stay on beat and fully appreciate its musical composition.</t>
  </si>
  <si>
    <t>It gets your heart racing and your feet moving. The energetic [te0mp1o2] and strong rhythm make it an ideal choice for dancing or exercise. With its catchy melody and pulsating beat, the song has the ability to lift your mood and energize you, creating a truly immersive experience. Whether you're in the car, at a party, or working out, this song is sure to get you moving and grooving.</t>
  </si>
  <si>
    <t>['K1_1', 'R1_0', 'TM1_1', 'R3_2', 'S4_1']</t>
  </si>
  <si>
    <t>This music's use of the [[K01E12Y23]3 k4ey5] creates a distinct atmosphere, as the song's length spans [T1M213] seconds. Although this song is not meant to be danced to, its rhythm remains moderate and consistent throughout, showcasing its unmistakable [G1E2N3R4E5] style.</t>
  </si>
  <si>
    <t>The song, with its pitch range within [R1A2N3G4E5] [oc0ta1ve2s3], is complemented by the unique flavor that [[K01E12Y23]3 k4ey5] adds to the music. Lasting [T1M213] seconds, the song maintains a comfortably moderate rhythm while deliberately excluding [I1N2S3T4R5U6M7E8N9T0S1]. Following a [T1I2M3E4_5S6I7G8N9A0T1U2R3E4] meter, the music is played at a slow rate, conveying a [E1M2O3T4I5O6N7] feeling throughout.</t>
  </si>
  <si>
    <t>With a pitch range spanning [R1A2N3G4E5] [oc0ta1ve2s3], this music offers a diverse and dynamic listening experience. Its use of [[K01E12Y23]3 k4ey5] creates a distinct atmosphere, while its mellow rhythm and slow [te0mp1o2] contribute to its soothing nature. Lasting [T1M213] seconds, this song's composition eschews the use of [I1N2S3T4R5U6M7E8N9T0S1] and instead focuses on showcasing the prime example of [G1E2N3R4E5] style. The music's [ti0me1 s2ig3na4tu5re6 o7f 8[T91I02M13E24_35S46I57G68N79A80T91U02R13E24]3] adds further depth to its overall composition.</t>
  </si>
  <si>
    <t>['TS1_1', 'TM1_1', 'R3_1', 'I1_0']</t>
  </si>
  <si>
    <t>The music in this song follows a [T1I2M3E4_5S6I7G8N9A0T1U2R3E4] meter and has a playtime of [T1M213] seconds. The rhythm is extremely invigorating, but you won't hear any [I1N2S3T4R5U6M7E8N9T0S1].</t>
  </si>
  <si>
    <t>['K1_1', 'TS1_o', 'I1_0', 'T1_0', 'EM1_1', 'B1_1']</t>
  </si>
  <si>
    <t>This music conveys a unique and resonant sound through its use of the [[K01E12Y23]3 k4ey5]. The [ti0me1 s2ig3na4tu5re6] chosen for this song is not common, and the song's arrangement has omitted the use of [I1N2S3T4R5U6M7E8N9T0S1]. Despite this, the song has a quick beat that spans [[N01U12M23_34B45A56R67S78]8 b9ar0s1]. The music is defined by a strong sense of [E1M2O3T4I5O6N7], which permeates throughout the composition and adds to its overall impact.</t>
  </si>
  <si>
    <t>The music being described has a pitch range within [R1A2N3G4E5] [oc0ta1ve2s3] and is played in the meter of [T1I2M3E4_5S6I7G8N9A0T1U2R3E4]. Its sound is produced through the use of [I1N2S3T4R5U6M7E8N9T0S1]. The [te0mp1o2] of this music is moderate, and it is intended to convey a specific emotion to the listener.</t>
  </si>
  <si>
    <t>The musical piece is a composition that demonstrates a pitch range spanning [R1A2N3G4E5] [oc0ta1ve2s3] and consists of [[N01U12M23_34B45A56R67S78]8 b9ar0s1]. The track has a total duration of [T1M213] seconds and is brought to life through the use of various instruments, giving the music its distinctive sound.</t>
  </si>
  <si>
    <t>['K1_1', 'TM1_1', 'R3_1', 'I1_1', 'TS1_1', 'T1_0', 'S4_1', 'B1_1']</t>
  </si>
  <si>
    <t>This music's use of the [[K01E12Y23]3 k4ey5] creates a rich and dynamic sonic palette, while the song's running time of [T1M213] seconds allows for a complete and immersive listening experience. The rhythm in this electrifying composition adds an extra layer of excitement, and its sound is achieved through the skillful use of [I1N2S3T4R5U6M7E8N9T0S1]. With a [T1I2M3E4_5S6I7G8N9A0T1U2R3E4] meter, the song moves swiftly, capturing the listener's attention. Its sound is heavily influenced by the [G1E2N3R4E5] style, spanning approximately [[N01U12M23_34B45A56R67S78]8 b9ar0s1], showcasing the artist's versatility and creativity.</t>
  </si>
  <si>
    <t>The music is composed in the [[K01E12Y23]3 k4ey5] with a limited pitch range of [R1A2N3G4E5] [oc0ta1ve2s3]. This constrained range allows for a greater emphasis on the nuances of tone and phrasing. The song has a duration of [T1M213] seconds, with a beat that is neither too fast nor too slow. In total, the song comprises [[N01U12M23_34B45A56R67S78]8 b9ar0s1].</t>
  </si>
  <si>
    <t>The [[K01E12Y23]3 k4ey5] in this music provides a powerful and memorable sound that is complemented by the tranquil rhythm of the song. Interestingly, [I1N2S3T4R5U6M7E8N9T0S1] are not featured in this composition, which adds to its unique character. The music is [E1M2O3T4I5O6N7] in nature and is comprised of [[N01U12M23_34B45A56R67S78]8 b9ar0s1], making it a well-structured piece that is both emotionally stirring and musically engaging.</t>
  </si>
  <si>
    <t>This music's pitch range of [R1A2N3G4E5] [oc0ta1ve2s3] offers a unique and memorable listening experience, while the [[K01E12Y23]3 k4ey5] adds a unique flavor to this song. With a length of [T1M213] seconds, the song captivates through its pronounced rhythm, notable absence of [I1N2S3T4R5U6M7E8N9T0S1], and unconventional [ti0me1 s2ig3na4tu5re6 o7f 8[T91I02M13E24_35S46I57G68N79A80T91U02R13E24]3]. Played quickly, this music expresses [E1M2O3T4I5O6N7] in a truly distinctive manner.</t>
  </si>
  <si>
    <t>The distinctive character of this music is emphasized by the pitch range, spanning [R1A2N3G4E5] [oc0ta1ve2s3], which adds depth to its emotional expression. Additionally, the music is in [[K01E12Y23]3 k4ey5], giving it a unique emotional quality. Although the track is [T1M213] seconds long and has a high [te0mp1o2], [I1N2S3T4R5U6M7E8N9T0S1] are not included in the instrumentation. Despite its high [te0mp1o2], the music is in [T1I2M3E4_5S6I7G8N9A0T1U2R3E4] and does not have the typical characteristics of the [G1E2N3R4E5] genre. Overall, this song is a unique blend of musical elements that come together to create a distinct emotional atmosphere.</t>
  </si>
  <si>
    <t>This music offers a unique and memorable listening experience with its pitch range of [R1A2N3G4E5] [oc0ta1ve2s3] and captivating choice of [[K01E12Y23]3 k4ey5]. The song's playtime is [T1M213] seconds and has a very tranquil and peaceful rhythm. Deliberately excluding [I1N2S3T4R5U6M7E8N9T0S1], the music features a [T1I2M3E4_5S6I7G8N9A0T1U2R3E4] meter and moves at a gentle pace, all of which contribute to its ability to convey [E1M2O3T4I5O6N7]. Overall, this song provides a soothing and emotionally stirring musical experience that lingers long after the final note fades away.</t>
  </si>
  <si>
    <t>The music composition has a distinct character emphasized by its pitch range of [R1A2N3G4E5] [oc0ta1ve2s3], adding emotional depth to the piece. It is composed in the [[K01E12Y23]3 k4ey5] and has a duration of [T1M213] seconds. The rhythm is incredibly powerful, and the song intentionally omits the use of [I1N2S3T4R5U6M7E8N9T0S1]. Additionally, an unusual [ti0me1 s2ig3na4tu5re6 o7f 8[T91I02M13E24_35S46I57G68N79A80T91U02R13E24]3] is utilized, rooted in the conventions of [G1E2N3R4E5] music. The song's structure is composed of [[N01U12M23_34B45A56R67S78]8 b9ar0s1], making it a unique and noteworthy piece within the genre.</t>
  </si>
  <si>
    <t>This music offers a diverse and dynamic listening experience with a pitch range spanning [R1A2N3G4E5] [oc0ta1ve2s3]. The captivating and memorable experience is a result of its choice of [[K01E12Y23]3 k4ey5]. The song has a running time of [T1M213] seconds, a steady and moderate rhythm, and features [I1N2S3T4R5U6M7E8N9T0S1]. The music is based on a [[T01I12M23E34_45S56I67G78N89A90T01U12R23E34]4 t5im6e 7si8gn9at0ur1e2] and has a moderate [te0mp1o2]. It is a classic representation of [G1E2N3R4E5] music.</t>
  </si>
  <si>
    <t>The musical piece utilizes a specific pitch range spanning [R1A2N3G4E5] [oc0ta1ve2s3], resulting in a cohesive and unified sound that carries throughout. This is further enhanced by the use of the [[K01E12Y23]3 k4ey5], which gives the music a unique and resonant quality. The [te0mp1o2] of the song is moderate, allowing for a balanced and consistent pace. Finally, the music is brought to life through the skillful use of [I1N2S3T4R5U6M7E8N9T0S1], which add depth and texture to the overall composition.</t>
  </si>
  <si>
    <t>The music being played has a quick pace and the [[K01E12Y23]3 k4ey5] used in it creates a powerful and memorable sound. This song also has a duration of [T1M213] seconds.</t>
  </si>
  <si>
    <t>The choice of [[K01E12Y23]3 k4ey5] in this music creates a captivating and memorable experience. Interestingly, the song has intentionally avoided incorporating [I1N2S3T4R5U6M7E8N9T0S1]. Despite the absence of these instruments, the music still manages to engage the listener and make an impact. The artist's decision to take such an unconventional approach adds a unique flavor to the composition and showcases their creative talent. Overall, this music offers a refreshing perspective on the possibilities of musical expression.</t>
  </si>
  <si>
    <t>This song, rooted in the conventions of [G1E2N3R4E5] music, conveys a unique and resonant sound with its use of [[K01E12Y23]3 k4ey5]. Its pitch range is within [R1A2N3G4E5] [oc0ta1ve2s3], and it plays for [T1M213] seconds. The soothing and peaceful [te0mp1o2], along with the significant role played by [I1N2S3T4R5U6M7E8N9T0S1], creates a captivating musical experience. Set in [T1I2M3E4_5S6I7G8N9A0T1U2R3E4], the slow [te0mp1o2] of this song further enhances its enchanting allure.</t>
  </si>
  <si>
    <t>The song has a duration of [T1M213] seconds, consisting of [[N01U12M23_34B45A56R67S78]8 b9ar0s1]. It features a relaxing and tranquil rhythm, complemented by an unusual [ti0me1 s2ig3na4tu5re6 o7f 8[T91I02M13E24_35S46I57G68N79A80T91U02R13E24]3].</t>
  </si>
  <si>
    <t>The musical piece utilizes a specific pitch range of [R1A2N3G4E5] [oc0ta1ve2s3] to create a cohesive and unified sound. Additionally, the use of [[K01E12Y23]3 k4ey5] adds a unique flavor to this [T1M213]-second song, which progresses over [[N01U12M23_34B45A56R67S78]8 b9ar0s1]. The musical performance employs [I1N2S3T4R5U6M7E8N9T0S1], and the meter of the music is [T1I2M3E4_5S6I7G8N9A0T1U2R3E4], while maintaining a consistent and moderate beat with a slow [te0mp1o2]. Throughout the music, a strong sense of [E1M2O3T4I5O6N7] is projected, making for a captivating and emotive listening experience.</t>
  </si>
  <si>
    <t>The [ti0me1 s2ig3na4tu5re6] of this song deviates from the norm, creating a unique rhythm. The use of the [[K01E12Y23]3 k4ey5] provides a powerful and memorable sound that captures the listener's attention. Interestingly, [I1N2S3T4R5U6M7E8N9T0S1] are notably absent in this song, giving it a stripped-down feel that allows the melody to shine through. Overall, the combination of these musical elements creates a distinct and compelling listening experience.</t>
  </si>
  <si>
    <t>['K1_1', 'T1_1', 'TS1_1']</t>
  </si>
  <si>
    <t>The song moves gently and is based on a [[T01I12M23E34_45S56I67G78N89A90T01U12R23E34]4 t5im6e 7si8gn9at0ur1e2], while the addition of the [[K01E12Y23]3 k4ey5] creates a unique flavor in the music.</t>
  </si>
  <si>
    <t>The music's limited pitch range of [R1A2N3G4E5] [oc0ta1ve2s3] allows for a greater emphasis on the nuances of tone and phrasing, while its use of [[K01E12Y23]3 k4ey5] creates a rich and dynamic sonic palette. With a playtime of [T1M213] seconds, this song's composition does not involve the use of [I1N2S3T4R5U6M7E8N9T0S1], maintaining a moderate [te0mp1o2] throughout.</t>
  </si>
  <si>
    <t>['I4_1']</t>
  </si>
  <si>
    <t>The melody track is a [ke0y1] component of any musical composition, and its success often depends on the instrumentation used. In the case of this particular track, the use of [I1N2S3T4R5U6M7E8N9T0] plays a critical role in defining the overall sound and feel of the piece. Without this instrument, the melody would lack its signature quality and may not be as impactful or memorable. The skilled use of this instrument in the melody track is a testament to the composer's expertise and attention to detail in creating a cohesive and engaging musical work.</t>
  </si>
  <si>
    <t>The use of a specific pitch range of [R1A2N3G4E5] [oc0ta1ve2s3] creates a cohesive and unified sound throughout the musical piece composed in the [[K01E12Y23]3 k4ey5], playing for [T1M213] seconds. The rhythm of this song is moderate and consistent, devoid of [I1N2S3T4R5U6M7E8N9T0S1]. It follows a [T1I2M3E4_5S6I7G8N9A0T1U2R3E4] meter while being sluggish, defining the music with [E1M2O3T4I5O6N7].</t>
  </si>
  <si>
    <t>The song moves moderately and offers a diverse and dynamic listening experience with a pitch range spanning [R1A2N3G4E5] [oc0ta1ve2s3]. Additionally, the music is in the [[K01E12Y23]3 k4ey5], which gives it a special emotional quality.</t>
  </si>
  <si>
    <t>['K1_1', 'TM1_1', 'R3_1', 'I1_1', 'TS1_o', 'T1_2', 'S4_0', 'B1_1']</t>
  </si>
  <si>
    <t>The music in question is composed in the [[K01E12Y23]3 k4ey5] and lasts for [T1M213] seconds. It features a very upbeat [te0mp1o2] and makes vital use of [I1N2S3T4R5U6M7E8N9T0S1]. Interestingly, the song also showcases a [ti0me1 s2ig3na4tu5re6] that is not commonly found, namely [T1I2M3E4_5S6I7G8N9A0T1U2R3E4]. Despite this unique feature, the music is played at a moderate pace. It does not conform to the usual standards of the [G1E2N3R4E5] genre and consists of [[N01U12M23_34B45A56R67S78]8 b9ar0s1].</t>
  </si>
  <si>
    <t>['P4_1', 'EM1_1', 'R3_0', 'I1_0']</t>
  </si>
  <si>
    <t>The music in this song, with a compact pitch range of [R1A2N3G4E5] [oc0ta1ve2s3], creates a focused and impactful performance. It is filled with [E1M2O3T4I5O6N7] and has a very meditative beat, but notably lacks any [I1N2S3T4R5U6M7E8N9T0S1]. Overall, the combination of a narrow pitch range and the absence of instruments creates a unique and powerful listening experience that can deeply resonate with the listener's emotions.</t>
  </si>
  <si>
    <t>The pitch range of [R1A2N3G4E5] [oc0ta1ve2s3] in music is notable for adding a distinct character and emphasizing its emotional depth. By spanning a wider range of notes, this allows for greater flexibility in melody and harmony, resulting in a more dynamic and expressive sound. Additionally, the extended range provides opportunities for singers and instrumentalists to showcase their skills and add nuance to their performance, further enhancing the overall impact of the music. Therefore, the pitch range of [R1A2N3G4E5] [oc0ta1ve2s3] is a crucial element in creating music that is both powerful and evocative.</t>
  </si>
  <si>
    <t>The rhythm of this song is just right, as it's neither too fast nor too slow. It's set to a [ti0me1 s2ig3na4tu5re6 o7f 8[T91I02M13E24_35S46I57G68N79A80T91U02R13E24]3], which contributes to its well-balanced [te0mp1o2] and overall musical feel. The music is likely to be easy to dance or sing along to, thanks to the carefully chosen rhythm and [ti0me1 s2ig3na4tu5re6]. Whether you're a fan of upbeat or mellow music, this song's [te0mp1o2] strikes a pleasing balance that many listeners can appreciate.</t>
  </si>
  <si>
    <t>['K1_1', 'TM1_1', 'R3_2', 'I1_0', 'T1_1', 'S4_1', 'B1_1']</t>
  </si>
  <si>
    <t>The [G1E2N3R4E5]-style song has a powerful and memorable sound, thanks to the prominent use of the [[K01E12Y23]3 k4ey5]. It has a steady and moderate rhythm and a leisurely pace, with a total length of [T1M213] seconds. Interestingly, the song's composition does not involve the use of [I1N2S3T4R5U6M7E8N9T0S1]. Throughout the piece, listeners will encounter [[N01U12M23_34B45A56R67S78]8 b9ar0s1] that help to structure the music and contribute to its overall impact.</t>
  </si>
  <si>
    <t>The pitch range of [R1A2N3G4E5] [oc0ta1ve2s3] adds a distinctive character to the music, emphasizing its emotional depth, while its use of [[K01E12Y23]3 k4ey5] conveys a unique and resonant sound. This song has a runtime of [T1M213] seconds and features a very upbeat [te0mp1o2]. The musical performance employs [I1N2S3T4R5U6M7E8N9T0S1] and follows a [ti0me1 s2ig3na4tu5re6 o7f 8[T91I02M13E24_35S46I57G68N79A80T91U02R13E24]3]. With a moderate [te0mp1o2], this music is not firmly rooted in the traditions of the [G1E2N3R4E5] genre.</t>
  </si>
  <si>
    <t>['P4_1', 'K1_1', 'TM1_1', 'R3_0', 'I1_0', 'TS1_o', 'R1_0', 'T1_1', 'S4_1']</t>
  </si>
  <si>
    <t>The musical piece employs a specific pitch range of [R1A2N3G4E5] [oc0ta1ve2s3], resulting in a cohesive and unified sound. Its use of [[K01E12Y23]3 k4ey5] gives the music a unique and resonant quality. This [T1M213]-second-long song features a tranquil and peaceful rhythm and does not include any [I1N2S3T4R5U6M7E8N9T0S1]. Moreover, it does not conform to a common [ti0me1 s2ig3na4tu5re6], as it follows [T1I2M3E4_5S6I7G8N9A0T1U2R3E4]. Its slow-paced [te0mp1o2] makes it unsuitable for dancing. This song falls into the category of [G1E2N3R4E5] music.</t>
  </si>
  <si>
    <t>['T1_2', 'EM1_1', 'R3_1', 'I1_1']</t>
  </si>
  <si>
    <t>This song is played at a medium [te0mp1o2] and is characterized by a particular emotion. Additionally, it has an exceptionally energetic beat and should feature certain instruments in the music.</t>
  </si>
  <si>
    <t>This music conveys a unique and resonant sound with its use of the [[K01E12Y23]3 k4ey5] and a pitch range within [R1A2N3G4E5] [oc0ta1ve2s3]. The song has a playtime of [T1M213] seconds and features a highly vigorous rhythm. The use of [I1N2S3T4R5U6M7E8N9T0S1] is vital to the music, while the [ti0me1 s2ig3na4tu5re6] is not conventional, being [T1I2M3E4_5S6I7G8N9A0T1U2R3E4]. Played at a moderate [te0mp1o2], this music does not fall squarely within the conventions of the [G1E2N3R4E5] sound.</t>
  </si>
  <si>
    <t>The [ti0me1 s2ig3na4tu5re6] chosen for this song is not common, and there are [[N01U12M23_34B45A56R67S78]8 b9ar0s1] throughout the song. The length of this song is [T1M213] seconds, and it does not feature [I1N2S3T4R5U6M7E8N9T0S1].</t>
  </si>
  <si>
    <t>['I4_1', 'P4_1', 'T1_1', 'TM1_1']</t>
  </si>
  <si>
    <t>In the melody track, [I1N2S3T4R5U6M7E8N9T0] takes center stage, with a specific pitch range of [R1A2N3G4E5] [oc0ta1ve2s3] creating a cohesive and unified sound throughout the slow-paced musical piece. This track has a length of [T1M213] seconds.</t>
  </si>
  <si>
    <t>['P4_1', 'T1_1', 'R3_2', 'I1_0']</t>
  </si>
  <si>
    <t>This slow-paced song offers a diverse and dynamic listening experience with a pitch range spanning [R1A2N3G4E5] [oc0ta1ve2s3] and a moderate, enjoyable [te0mp1o2]. Interestingly, you won't find any [I1N2S3T4R5U6M7E8N9T0S1] in this composition, making for a unique and perhaps even more immersive auditory experience.</t>
  </si>
  <si>
    <t>The [T1M213]-second song with a compact pitch range of [R1A2N3G4E5] [oc0ta1ve2s3] creates a focused and impactful musical performance that is played at a fast [te0mp1o2] in the [[K01E12Y23]3 k4ey5], providing a powerful and memorable sound. The music, expressed with [E1M2O3T4I5O6N7], consists of [[N01U12M23_34B45A56R67S78]8 b9ar0s1] that captivate the listener's attention from start to finish.</t>
  </si>
  <si>
    <t>The music's use of the [[K01E12Y23]3 k4ey5] creates a rich and dynamic sonic palette, while its unconventional [[T01I12M23E34_45S56I67G78N89A90T01U12R23E34]4 t5im6e 7si8gn9at0ur1e2] adds an extraordinary touch. The arrangement intentionally excludes the use of [I1N2S3T4R5U6M7E8N9T0S1], contributing to the unique and distinct nature of the music. With its [E1M2O3T4I5O6N7] quality, the music spans across [[N01U12M23_34B45A56R67S78]8 b9ar0s1], captivating listeners with its expressive range.</t>
  </si>
  <si>
    <t>['P4_1', 'K1_1', 'TM1_1', 'TS1_1', 'I1_0', 'T1_2']</t>
  </si>
  <si>
    <t>This music offers a unique and memorable listening experience with its pitch range of [R1A2N3G4E5] [oc0ta1ve2s3]. The [[K01E12Y23]3 k4ey5] provides a powerful and memorable sound, while the length of the track spans [T1M213] seconds. It follows a [T1I2M3E4_5S6I7G8N9A0T1U2R3E4] meter and its arrangement intentionally omits the use of [I1N2S3T4R5U6M7E8N9T0S1]. The song maintains a moderate rhythm throughout.</t>
  </si>
  <si>
    <t>The compact pitch range of [R1A2N3G4E5] [oc0ta1ve2s3] results in a focused and impactful musical performance, while the music's use of [[K01E12Y23]3 k4ey5] creates a rich and dynamic sonic palette. With a duration of [T1M213] seconds, this song captivates listeners with its invigorating rhythm. The musical performance employs [I1N2S3T4R5U6M7E8N9T0S1] and features a [T1I2M3E4_5S6I7G8N9A0T1U2R3E4] meter, all played at a leisurely pace. Not representative of the usual [G1E2N3R4E5] sound, this music stands out in its uniqueness.</t>
  </si>
  <si>
    <t>The music of this song features a [T1I2M3E4_5S6I7G8N9A0T1U2R3E4] meter and has a [te0mp1o2] in the middle range. Interestingly, you won't hear any [I1N2S3T4R5U6M7E8N9T0S1] in the song, giving it a unique and perhaps unexpected sound.</t>
  </si>
  <si>
    <t>['T1_1', 'I1_0']</t>
  </si>
  <si>
    <t>This song has a low-[te0mp1o2] and does not include [I1N2S3T4R5U6M7E8N9T0S1] in its instrumentation.</t>
  </si>
  <si>
    <t>['P4_1', 'T1_0', 'S4_1']</t>
  </si>
  <si>
    <t>The music's limited pitch range of [R1A2N3G4E5] [oc0ta1ve2s3] is representative of the typical [G1E2N3R4E5] sound and allows for a greater emphasis on the nuances of tone and phrasing. Additionally, the song moves at a rapid rate, further contributing to the distinct style of the music.</t>
  </si>
  <si>
    <t>['P4_1', 'R1_1', 'R3_0', 'TS1_1', 'T1_1', 'S4_1', 'B1_1']</t>
  </si>
  <si>
    <t>The musical piece showcases a pitch range within [R1A2N3G4E5] [oc0ta1ve2s3] and is sure to get people up and dancing with its very soft and smooth rhythm. The [ti0me1 s2ig3na4tu5re6] of the music is [T1I2M3E4_5S6I7G8N9A0T1U2R3E4], and it is played at a leisurely pace, rooted in the conventions of [G1E2N3R4E5] music. This song consists of roughly [[N01U12M23_34B45A56R67S78]8 b9ar0s1].</t>
  </si>
  <si>
    <t>The pitch range of [R1A2N3G4E5] [oc0ta1ve2s3] adds a distinctive character to the music, emphasizing its emotional depth, while its use of [[K01E12Y23]3 k4ey5] conveys a unique and resonant sound. This [T1M213]-second song features a harmonious rhythm, excluding [I1N2S3T4R5U6M7E8N9T0S1], and showcases an unconventional [ti0me1 s2ig3na4tu5re6 o7f 8[T91I02M13E24_35S46I57G68N79A80T91U02R13E24]3]. With its fast-paced [te0mp1o2] and style that defies the typical characteristics of [G1E2N3R4E5] genre, this song offers a captivating musical experience.</t>
  </si>
  <si>
    <t>This track is a musical composition that conveys [E1M2O3T4I5O6N7]. It spans [[N01U12M23_34B45A56R67S78]8 b9ar0s1] and lasts for [T1M213] seconds. Interestingly, this song was composed without the use of [I1N2S3T4R5U6M7E8N9T0S1]. The music stands on its own, expressing its intended emotion without any instrumental accompaniment. Whether through melody, harmony, or rhythm, this piece showcases the power of music to elicit emotions and connect with its listeners.</t>
  </si>
  <si>
    <t>['P4_1', 'K1_1', 'TS1_o', 'I1_0', 'S4_1']</t>
  </si>
  <si>
    <t>The pitch range of [R1A2N3G4E5] [oc0ta1ve2s3] adds a distinctive character to the music, emphasizing its emotional depth, while the use of [[K01E12Y23]3 k4ey5] creates a rich and dynamic sonic palette. This song also employs an uncommon [T1I2M3E4_5S6I7G8N9A0T1U2R3E4], contributing to its unique rhythmic structure. Surprisingly, you won't hear any [I1N2S3T4R5U6M7E8N9T0S1] in this composition, as its sound is steeped in the conventions of [G1E2N3R4E5] style.</t>
  </si>
  <si>
    <t>['P4_1', 'K1_1', 'R3_0', 'TS1_1', 'B1_1']</t>
  </si>
  <si>
    <t>The music's limited pitch range of [R1A2N3G4E5] [oc0ta1ve2s3] allows for a greater emphasis on the nuances of tone and phrasing, while the [[K01E12Y23]3 k4ey5] adds a unique flavor to this music. The gentle and calming beat complements the overall atmosphere of the song, which is further enhanced by the [[T01I12M23E34_45S56I67G78N89A90T01U12R23E34]4 t5im6e 7si8gn9at0ur1e2]. With a length of around [[N01U12M23_34B45A56R67S78]8 b9ar0s1], this composition showcases its distinctive qualities in a precise and measured manner.</t>
  </si>
  <si>
    <t>This music offers a diverse and dynamic listening experience with a pitch range spanning [R1A2N3G4E5] [oc0ta1ve2s3]. The song comprises [[N01U12M23_34B45A56R67S78]8 b9ar0s1] and has a length of [T1M213] seconds. Additionally, it has opted not to incorporate [I1N2S3T4R5U6M7E8N9T0S1].</t>
  </si>
  <si>
    <t>The compact pitch range of [R1A2N3G4E5] [oc0ta1ve2s3] results in a focused and impactful musical performance, while the [[K01E12Y23]3 k4ey5] adds a unique flavor to this music. The song, [T1M213] seconds in length, carries a heavy beat and utilizes [I1N2S3T4R5U6M7E8N9T0S1] in the musical performance. With a [T1I2M3E4_5S6I7G8N9A0T1U2R3E4] meter, the music maintains a relaxed [te0mp1o2] and evokes a [E1M2O3T4I5O6N7] feeling.</t>
  </si>
  <si>
    <t>The musical composition is a beautiful combination of various elements. The music is imbued with [E1M2O3T4I5O6N7], which adds depth and feeling to the piece. The song structure is made up of [[N01U12M23_34B45A56R67S78]8 b9ar0s1], giving it a rhythmic flow and structure. The [I1N2S3T4R5U6M7E8N9T0S1] used in the composition add to the overall musical experience, creating a beautiful harmony of sound and emotion. Together, these elements create a captivating and memorable piece of music.</t>
  </si>
  <si>
    <t>This music has a fast [te0mp1o2] and uses the [[K01E12Y23]3 k4ey5] to convey a unique and resonant sound. The track is [T1M213] seconds long.</t>
  </si>
  <si>
    <t>['K1_1', 'B1_1', 'R1_0', 'S4_0']</t>
  </si>
  <si>
    <t>The use of the [[K01E12Y23]3 k4ey5] in this song creates a distinct atmosphere, despite the fact that the rhythm is too slow for dancing. The song is not rooted in the traditions of the classic [G1E2N3R4E5] style, and it consists of roughly [[N01U12M23_34B45A56R67S78]8 b9ar0s1].</t>
  </si>
  <si>
    <t>['P4_1', 'K1_1', 'I1_0', 'T1_0', 'S4_1']</t>
  </si>
  <si>
    <t>The pitch range of [R1A2N3G4E5] [oc0ta1ve2s3] adds a distinctive character to the music, emphasizing its emotional depth, while its use of [[K01E12Y23]3 k4ey5] creates a rich and dynamic sonic palette. Opting not to incorporate [I1N2S3T4R5U6M7E8N9T0S1], this song is performed at a rapid pace, showcasing a classic representation of [G1E2N3R4E5] music.</t>
  </si>
  <si>
    <t>In this song, there are approximately [[N01U12M23_34B45A56R67S78]8 b9ar0s1].</t>
  </si>
  <si>
    <t>The musical piece is a unique composition that showcases a pitch range within [R1A2N3G4E5] [oc0ta1ve2s3]. The use of the [[K01E12Y23]3 k4ey5] adds a distinctive flavor to the music. It plays for [T1M213] seconds, and its rhythm is neither too fast nor too slow. Interestingly, [I1N2S3T4R5U6M7E8N9T0S1] are notably absent from this song. Furthermore, the [ti0me1 s2ig3na4tu5re6] of this unconventional piece is [T1I2M3E4_5S6I7G8N9A0T1U2R3E4]. The music is played slowly, allowing for a deeply emotional experience. In fact, the music is characterized by [E1M2O3T4I5O6N7], making it a truly remarkable piece.</t>
  </si>
  <si>
    <t>The [te0mp1o2] in this song is very laid-back, and the [ke0y1] gives the music a special emotional quality. The combination of the two elements creates a unique atmosphere that can evoke a range of emotions in the listener. The relaxed pace of the music can help to create a sense of calm or introspection, while the choice of [ke0y1] can enhance feelings of joy, sadness, or longing. Overall, the interplay between the [te0mp1o2] and [ke0y1] in this song contributes to its overall impact and emotional resonance.</t>
  </si>
  <si>
    <t>This music is characterized by a limited pitch range of [R1A2N3G4E5] [oc0ta1ve2s3], which allows for a greater emphasis on the nuances of tone and phrasing. Its use of [[K01E12Y23]3 k4ey5] creates a rich and dynamic sonic palette, enhanced by the addition of [I1N2S3T4R5U6M7E8N9T0S1]. The music is in [T1I2M3E4_5S6I7G8N9A0T1U2R3E4], with a medium [te0mp1o2] and a beat that's neither too fast nor too slow. Its [T1M213]-second duration provides enough time for the listener to fully immerse themselves in the emotions conveyed, which are [E1M2O3T4I5O6N7] in nature. Overall, the musical composition is a well-crafted work of art that showcases the beauty and power of music.</t>
  </si>
  <si>
    <t>With a pitch range spanning [R1A2N3G4E5] [oc0ta1ve2s3], this [G1E2N3R4E5] song offers a diverse and dynamic listening experience that embodies the essence of the genre. Its [[K01E12Y23]3 k4ey5] gives the music a special emotional quality that is enhanced by the energetic beat and moderate [te0mp1o2]. Notably absent are [I1N2S3T4R5U6M7E8N9T0S1], which creates a unique sonic landscape. Additionally, the song's [ti0me1 s2ig3na4tu5re6] deviates from the norm, marked by [T1I2M3E4_5S6I7G8N9A0T1U2R3E4]. At [T1M213] seconds in length, this song is a standout example of the genre.</t>
  </si>
  <si>
    <t>The music is a prime example of [G1E2N3R4E5] style, and this song's [ti0me1 s2ig3na4tu5re6] is not commonly used. This unique [ti0me1 s2ig3na4tu5re6] adds a distinct flavor to the music, setting it apart from other songs in the same genre. Despite its unconventional [ti0me1 s2ig3na4tu5re6], the song remains a popular choice among fans of the [G1E2N3R4E5] style, showcasing the versatility and creativity of the musicians who created it.</t>
  </si>
  <si>
    <t>['P4_1', 'T1_2', 'TM1_1', 'R3_2']</t>
  </si>
  <si>
    <t>The pitch range of [R1A2N3G4E5] [oc0ta1ve2s3] in this music adds a distinctive character that emphasizes its emotional depth. Played at a medium [te0mp1o2], this song has a running time of [T1M213] seconds and a steady and moderate rhythm, further contributing to its unique sound.</t>
  </si>
  <si>
    <t>This music is not a typical representation of the classic [G1E2N3R4E5] sound, as its pitch range is within [R1A2N3G4E5] [oc0ta1ve2s3] and the song is devoid of [I1N2S3T4R5U6M7E8N9T0S1]. Despite not adhering to the traditional conventions of the genre, this unique composition stands out with its unconventional approach and absence of familiar instrumentation.</t>
  </si>
  <si>
    <t>The [[K01E12Y23]3 k4ey5] is a vital component in conveying the unique and resonant sound of this music. By utilizing this specific [ke0y1], the music is able to achieve a distinct tone and atmosphere that sets it apart from other compositions. The use of the [[K01E12Y23]3 k4ey5] allows for a range of emotions and expressions to be conveyed through the music, creating a powerful and memorable listening experience for the audience. Overall, the incorporation of the [[K01E12Y23]3 k4ey5] is an essential element in shaping the identity and impact of this musical piece.</t>
  </si>
  <si>
    <t>In music, the choice of [ke0y1] can have a significant impact on the overall mood and atmosphere. When a piece of music is composed in a particular [ke0y1], it can create a distinct feeling that is unique to that [ke0y1]. For example, the use of the [[K01E12Y23]3 k4ey5] in a composition can create a particular atmosphere that is different from other [ke0y1]s. This is because each [ke0y1] has its own unique set of harmonies, chords, and melodic patterns that contribute to its overall character. Therefore, the use of the [[K01E12Y23]3 k4ey5] in this music creates a specific atmosphere that is essential to its overall composition.</t>
  </si>
  <si>
    <t>The pitch range of [R1A2N3G4E5] [oc0ta1ve2s3] adds a distinctive character to the music, emphasizing its emotional depth, while the use of [[K01E12Y23]3 k4ey5] conveys a unique and resonant sound. This track is [T1M213] seconds long with a soothing beat, excluding [I1N2S3T4R5U6M7E8N9T0S1]. The music is in [T1I2M3E4_5S6I7G8N9A0T1U2R3E4] and has a moderate [te0mp1o2]. Falling into the category of [G1E2N3R4E5] music, the song comprises [[N01U12M23_34B45A56R67S78]8 b9ar0s1].</t>
  </si>
  <si>
    <t>The song's rhythm moves at a very fast pace, with a quick [te0mp1o2] that energizes the music and keeps it moving forward. Despite the rapid pace, the song's melody and harmony remain coherent and structured, creating a sense of urgency and excitement that captures the listener's attention. The [te0mp1o2] contributes to the song's overall mood and energy, and is a [ke0y1] element in the composition of the music. Overall, the rapid [te0mp1o2] of this song adds a dynamic quality that enhances the overall musical experience.</t>
  </si>
  <si>
    <t>The utilization of instruments in the musical performance is enhanced by the addition of the [ke0y1], which adds a unique flavor to the music.</t>
  </si>
  <si>
    <t>The musical piece utilizes a specific pitch range spanning [R1A2N3G4E5] [oc0ta1ve2s3] to create a cohesive and unified sound, complemented by the distinct atmosphere created through the use of [[K01E12Y23]3 k4ey5]. With a duration of [T1M213] seconds, the track's electrifying rhythm further adds to its overall impact. Notably, the song deliberately omits the incorporation of [I1N2S3T4R5U6M7E8N9T0S1]. Set to a [[T01I12M23E34_45S56I67G78N89A90T01U12R23E34]4 t5im6e 7si8gn9at0ur1e2] and a moderate [te0mp1o2], the music evokes the classic sound of [G1E2N3R4E5], spanning [[N01U12M23_34B45A56R67S78]8 b9ar0s1] in total.</t>
  </si>
  <si>
    <t>The [ke0y1] of this [T1M213]-second-long song gives it a special emotional quality.</t>
  </si>
  <si>
    <t>The musical piece employs a specific pitch range of [R1A2N3G4E5] [oc0ta1ve2s3] to create a cohesive and unified sound that is complemented by the unique flavor brought by the [[K01E12Y23]3 k4ey5]. The rhythm is incredibly stimulating, and the use of [I1N2S3T4R5U6M7E8N9T0S1] adds to the musical composition, which is played at a high [te0mp1o2]. Furthermore, the song employs an uncommon [ti0me1 s2ig3na4tu5re6 o7f 8[T91I02M13E24_35S46I57G68N79A80T91U02R13E24]3], and despite not being a true representation of the typical [G1E2N3R4E5] genre, it runs for [T1M213] seconds, leaving a lasting impression on the listener.</t>
  </si>
  <si>
    <t>The compact pitch range of [R1A2N3G4E5] [oc0ta1ve2s3] results in a focused and impactful musical performance, complemented by its use of [[K01E12Y23]3 k4ey5], conveying a unique and resonant sound. With a duration of [T1M213] seconds, the comfortably moderate rhythm of this song is enhanced by the addition of [I1N2S3T4R5U6M7E8N9T0S1] to the musical composition. Although its [ti0me1 s2ig3na4tu5re6] is not standard, [T1I2M3E4_5S6I7G8N9A0T1U2R3E4], the music maintains a moderate [te0mp1o2] and radiates [E1M2O3T4I5O6N7] throughout its [[N01U12M23_34B45A56R67S78]8 b9ar0s1].</t>
  </si>
  <si>
    <t>['P4_1', 'K1_1', 'TM1_1', 'R3_0', 'I1_0', 'T1_1', 'S4_1', 'S2_1']</t>
  </si>
  <si>
    <t>This music's pitch range is within [R1A2N3G4E5] [oc0ta1ve2s3], and its use of the [[K01E12Y23]3 k4ey5] creates a distinct atmosphere. The song plays for [T1M213] seconds, and its rhythm is very easy on the ears. Deliberately excluding [I1N2S3T4R5U6M7E8N9T0S1], this slow-paced song's sound is heavily influenced by the [G1E2N3R4E5] genre, paying homage to [A1R2T3I4S5T6].</t>
  </si>
  <si>
    <t>With a pitch range spanning [R1A2N3G4E5] [oc0ta1ve2s3], this music offers a diverse and dynamic listening experience, complemented by its use of [[K01E12Y23]3 k4ey5], which creates a rich and dynamic sonic palette. This song, with a length of [T1M213] seconds, showcases a harmonious rhythm and deliberately excludes [I1N2S3T4R5U6M7E8N9T0S1]. The music utilizes a [[T01I12M23E34_45S56I67G78N89A90T01U12R23E34]4 t5im6e 7si8gn9at0ur1e2] and maintains a fast pace, embodying the true essence of the [G1E2N3R4E5] genre.</t>
  </si>
  <si>
    <t>The musical piece showcases a pitch range within [R1A2N3G4E5] [oc0ta1ve2s3] and uses the [[K01E12Y23]3 k4ey5] to create a rich and dynamic sonic palette. It has a playtime of [T1M213] seconds and features a very meditative beat. The performance employs [I1N2S3T4R5U6M7E8N9T0S1] and does not conform to a common [ti0me1 s2ig3na4tu5re6], instead opting for [T1I2M3E4_5S6I7G8N9A0T1U2R3E4]. Despite being sluggish, the song's style breaks away from the typical characteristics of the [G1E2N3R4E5] genre.</t>
  </si>
  <si>
    <t>['P4_1', 'TM1_1', 'R3_2', 'TS1_1', 'EM1_1']</t>
  </si>
  <si>
    <t>The musical piece is a [E1M2O3T4I5O6N7]-imbued composition that showcases a pitch range within [R1A2N3G4E5] [oc0ta1ve2s3] and has a comfortably moderate rhythm. The track is [T1M213] seconds in length and features a meter of [T1I2M3E4_5S6I7G8N9A0T1U2R3E4].</t>
  </si>
  <si>
    <t>['EM1_1', 'R3_2', 'I1_1']</t>
  </si>
  <si>
    <t>The music is characterized by a particular emotion and is accompanied by instruments that play an important role in its overall sound. Additionally, the rhythm of the song is not too fast or too slow, adding to the mood and tone of the piece.</t>
  </si>
  <si>
    <t>['I4_1', 'B1_1']</t>
  </si>
  <si>
    <t>In this track, [I1N2S3T4R5U6M7E8N9T0] is the main instrument used to create the melody. The song comprises [[N01U12M23_34B45A56R67S78]8 b9ar0s1].</t>
  </si>
  <si>
    <t>['P4_1', 'TM1_1', 'R3_2', 'I1_1', 'T1_2', 'EM1_1']</t>
  </si>
  <si>
    <t>The use of a specific pitch range of [R1A2N3G4E5] [oc0ta1ve2s3] creates a cohesive and unified sound throughout the musical piece, which runs for [T1M213] seconds. The [te0mp1o2] of this song is just right, with [I1N2S3T4R5U6M7E8N9T0S1] included in the music, and it has a moderate [te0mp1o2]. The music effectively conveys [E1M2O3T4I5O6N7].</t>
  </si>
  <si>
    <t>The song has an unconventional [ti0me1 s2ig3na4tu5re6] that gives it a unique rhythmic structure. Additionally, the music is played in the [[K01E12Y23]3 k4ey5], which adds a special emotional quality to the piece. The overall emotional nature of the music is [E1M2O3T4I5O6N7], and the use of [I1N2S3T4R5U6M7E8N9T0S1] is vital to its composition. Together, the unconventional [ti0me1 s2ig3na4tu5re6], emotional [ke0y1], and careful instrumentation create a distinctive musical experience.</t>
  </si>
  <si>
    <t>['P4_1', 'K1_1', 'R3_0', 'TS1_1', 'I1_1', 'EM1_1', 'B1_1']</t>
  </si>
  <si>
    <t>This music's use of [[K01E12Y23]3 k4ey5] creates a rich and dynamic sonic palette with a pitch range within [R1A2N3G4E5] [oc0ta1ve2s3]. The rhythm in this song is very relaxing and tranquil, and it has a [ti0me1 s2ig3na4tu5re6 o7f 8[T91I02M13E24_35S46I57G68N79A80T91U02R13E24]3]. [I1N2S3T4R5U6M7E8N9T0S1] play an important role in the music, contributing to its overall sound. The music conveys [E1M2O3T4I5O6N7] and spans approximately [[N01U12M23_34B45A56R67S78]8 b9ar0s1].</t>
  </si>
  <si>
    <t>The choice of [[K01E12Y23]3 k4ey5] in this music creates a captivating and memorable experience. Additionally, the song has a runtime of [T1M213] seconds.</t>
  </si>
  <si>
    <t>The [ti0me1 s2ig3na4tu5re6] used in this song is unusual, but it's a quintessential example of the [G1E2N3R4E5] sound. The music is enriched by [I1N2S3T4R5U6M7E8N9T0S1], and this combination creates a unique and compelling listening experience. Despite the unconventional [ti0me1 s2ig3na4tu5re6], the song's overall sound and instrumentation make it an excellent representation of the genre. Whether you're a fan of [G1E2N3R4E5] or just appreciate intricate musical arrangements, this song is sure to captivate your attention.</t>
  </si>
  <si>
    <t>The beat in this song is very calming and soothing, and the [ke0y1] adds a unique flavor to the music. Together, they create a mesmerizing combination that can transport the listener to a different world. The use of a particular [ke0y1] in music can significantly impact the overall mood and emotion conveyed by the piece. In this case, the chosen [ke0y1] enhances the calming effect of the beat and makes the music even more relaxing. Overall, the combination of a soothing beat and a unique [ke0y1] makes this song an enjoyable and immersive listening experience.</t>
  </si>
  <si>
    <t>['P4_1', 'K1_1', 'R3_2', 'TS1_1', 'T1_0', 'EM1_1']</t>
  </si>
  <si>
    <t>The musical piece is a fast-paced composition that showcases a pitch range within [R1A2N3G4E5] [oc0ta1ve2s3]. Its use of the [[K01E12Y23]3 k4ey5] creates a distinct atmosphere that is supported by a consistent and moderate beat. The music's [ti0me1 s2ig3na4tu5re6] is [T1I2M3E4_5S6I7G8N9A0T1U2R3E4], which adds to the song's overall feeling. The music has a [E1M2O3T4I5O6N7] emotion that is maintained throughout the piece, making it a powerful and evocative work of art.</t>
  </si>
  <si>
    <t>['TM1_1', 'R3_2', 'TS1_o', 'I1_1', 'T1_0', 'EM1_1']</t>
  </si>
  <si>
    <t>The song lasts [T1M213] seconds and has a calm and moderate rhythm, but the [ti0me1 s2ig3na4tu5re6] used is not ordinary. [I1N2S3T4R5U6M7E8N9T0S1] should be included in the music, which is also speedy and [E1M2O3T4I5O6N7] in nature.</t>
  </si>
  <si>
    <t>The musical piece showcases a pitch range within [R1A2N3G4E5] [oc0ta1ve2s3] and the [[K01E12Y23]3 k4ey5] gives this music a special emotional quality. With a duration of [T1M213] seconds, the song's rhythm is very gentle and relaxing. [I1N2S3T4R5U6M7E8N9T0S1] are utilized in the musical performance, while [T1I2M3E4_5S6I7G8N9A0T1U2R3E4] sets the [ti0me1 s2ig3na4tu5re6] of the music. The song's [te0mp1o2] is moderate, and it deviates from the usual standards of the [G1E2N3R4E5] genre.</t>
  </si>
  <si>
    <t>Despite the high vigor in the rhythm of this song, there are no instruments featured in it.</t>
  </si>
  <si>
    <t>The pitch range of [R1A2N3G4E5] [oc0ta1ve2s3] adds a distinctive character to the music, emphasizing its emotional depth, while its use of [[K01E12Y23]3 k4ey5] creates a rich and dynamic sonic palette. The length of this song is [T1M213] seconds, and its rhythm is very gentle and relaxing. [I1N2S3T4R5U6M7E8N9T0S1] are utilized in the musical performance, complemented by a non-typical [[T01I12M23E34_45S56I67G78N89A90T01U12R23E34]4 t5im6e 7si8gn9at0ur1e2]. Played at a leisurely pace, this music is a perfect example of the [G1E2N3R4E5] sound.</t>
  </si>
  <si>
    <t>This music's pitch range of [R1A2N3G4E5] [oc0ta1ve2s3] offers a unique and memorable listening experience as the song plays for [T1M213] seconds without any [I1N2S3T4R5U6M7E8N9T0S1]. It is performed at a moderate speed, delivering a [E1M2O3T4I5O6N7] feeling throughout the music.</t>
  </si>
  <si>
    <t>The music conveyed by [I1N2S3T4R5U6M7E8N9T0S1] is given a unique and resonant sound through the use of [[K01E12Y23]3 k4ey5].</t>
  </si>
  <si>
    <t>This music is a prime representation of the [G1E2N3R4E5] style, composed in the [[K01E12Y23]3 k4ey5], and runs for [T1M213] seconds.</t>
  </si>
  <si>
    <t>The music in question has a limited pitch range of [R1A2N3G4E5] [oc0ta1ve2s3], which enables a greater emphasis on the nuances of tone and phrasing. It is characterized by its distinctive emotional quality, which is best described as [E1M2O3T4I5O6N7]. The song itself has a duration of [T1M213] seconds, during which listeners can fully appreciate the unique characteristics of this particular musical style. Whether you're a fan of [E1M2O3T4I5O6N7]-laden music or simply appreciate the technical artistry that goes into crafting music with a limited pitch range, this composition is sure to captivate and inspire.</t>
  </si>
  <si>
    <t>The choice of [[K01E12Y23]3 k4ey5] in this [T1M213]-second-long song results in a captivating and memorable musical experience. The performance employs [I1N2S3T4R5U6M7E8N9T0S1] and features a moderate [te0mp1o2], with [[N01U12M23_34B45A56R67S78]8 b9ar0s1] comprising the song. Overall, the combination of these elements creates a unique and engaging piece of music that is sure to leave a lasting impression on the listener.</t>
  </si>
  <si>
    <t>This track is [T1M213] seconds long and its meter is [T1I2M3E4_5S6I7G8N9A0T1U2R3E4]. The meter of a piece of music refers to the underlying rhythmic pattern that organizes the music into regular units of time. In other words, it is the number and duration of beats in each bar of music. Knowing the meter of a piece of music is important for understanding its structure and for being able to play or perform the music accurately. Together with the length of the track, the meter of this music provides important information for anyone who wants to listen to or play this piece of music.</t>
  </si>
  <si>
    <t>['K1_1', 'B1_1', 'R3_0', 'TS1_o']</t>
  </si>
  <si>
    <t>The [ke0y1] used in this music adds a unique flavor to it, complementing its relaxing [te0mp1o2]. The song comprises a total of [[N01U12M23_34B45A56R67S78]8 b9ar0s1], and its [ti0me1 s2ig3na4tu5re6] is unconventional, which adds to its distinctive character.</t>
  </si>
  <si>
    <t>['K1_1', 'TM1_1', 'R3_1', 'TS1_o', 'T1_0', 'S4_0']</t>
  </si>
  <si>
    <t>The [ke0y1] of this music gives it a special emotional quality, while its playtime lasts for [T1M213] seconds. The rhythm in this song is incredibly stimulating, yet it does not conform to a common [ti0me1 s2ig3na4tu5re6]. The music is high-speed and the song is not easily recognizable as belonging to any specific genre.</t>
  </si>
  <si>
    <t>['I4_0', 'B1_1']</t>
  </si>
  <si>
    <t>The melody track in this song does not primarily feature the sound of [I1N2S3T4R5U6M7E8N9T0]. However, there are approximately [[N01U12M23_34B45A56R67S78]8 b9ar0s1] in the song, which contribute to its overall structure and rhythm.</t>
  </si>
  <si>
    <t>The music's pitch range is limited to [R1A2N3G4E5] [oc0ta1ve2s3], which creates a unique opportunity to emphasize the subtleties of tone and phrasing. With fewer notes available to play, musicians must focus on the precision and expression of each individual note, making every subtle variation in tone and phrasing all the more noticeable and impactful. This limitation can lead to a heightened sense of musical intimacy and emotional depth in the performance, as the audience is drawn in by the intricate nuances of the music.</t>
  </si>
  <si>
    <t>['P4_1', 'K1_1', 'TS1_1', 'I1_0', 'EM1_1']</t>
  </si>
  <si>
    <t>The music with a compact pitch range of [R1A2N3G4E5] [oc0ta1ve2s3] produces a focused and impactful performance that is further enhanced by the emotional quality of the [[K01E12Y23]3 k4ey5]. This piece, played in [T1I2M3E4_5S6I7G8N9A0T1U2R3E4] time, deliberately omits [I1N2S3T4R5U6M7E8N9T0S1] to convey a distinct musical expression of [E1M2O3T4I5O6N7].</t>
  </si>
  <si>
    <t>This music offers a unique and memorable listening experience with its pitch range of [R1A2N3G4E5] [oc0ta1ve2s3]. The [[K01E12Y23]3 k4ey5] adds a powerful and memorable sound to the composition. The song is [T1M213] seconds long and features an electrifying rhythm. It does not involve the use of [I1N2S3T4R5U6M7E8N9T0S1] in its composition. With a [ti0me1 s2ig3na4tu5re6 o7f 8[T91I02M13E24_35S46I57G68N79A80T91U02R13E24]3] and played at a medium pace, the music evokes a [E1M2O3T4I5O6N7] feeling.</t>
  </si>
  <si>
    <t>The compact pitch range of [R1A2N3G4E5] [oc0ta1ve2s3] results in a focused and impactful musical performance, while the [[K01E12Y23]3 k4ey5] adds a unique flavor to this song, which lasts [T1M213] seconds. The lulling beat accompanies the absence of [I1N2S3T4R5U6M7E8N9T0S1], showcasing the representative sound of the typical [G1E2N3R4E5]. Reflecting [A1R2T3I4S5T6]'s style, the music encompasses a total of [[N01U12M23_34B45A56R67S78]8 b9ar0s1].</t>
  </si>
  <si>
    <t>Throughout the musical piece, the use of a specific pitch range of [R1A2N3G4E5] [oc0ta1ve2s3] creates a cohesive and unified sound. The song consists of [[N01U12M23_34B45A56R67S78]8 b9ar0s1], maintaining this pitch range throughout. This consistent use of pitch range contributes to the overall coherence and unity of the musical piece. By employing this technique, the composer ensures that the listener experiences a seamless and well-structured piece of music.</t>
  </si>
  <si>
    <t>The song being played at a fast [te0mp1o2], the [[K01E12Y23]3 k4ey5] adds a unique flavor to it, which is composed of approximately [[N01U12M23_34B45A56R67S78]8 b9ar0s1]. Notably, [I1N2S3T4R5U6M7E8N9T0S1] are absent in this piece of music.</t>
  </si>
  <si>
    <t>['K1_1', 'TM1_1', 'R3_0', 'TS1_1', 'I1_0', 'T1_1', 'B1_1']</t>
  </si>
  <si>
    <t>The [ke0y1] gives this music a special emotional quality, and the track runs for [T1M213] seconds. The rhythm in this song is very calming, and the music features a [T1I2M3E4_5S6I7G8N9A0T1U2R3E4] meter. Additionally, this song is devoid of [I1N2S3T4R5U6M7E8N9T0S1], and it moves at a slow rate, covering [[N01U12M23_34B45A56R67S78]8 b9ar0s1].</t>
  </si>
  <si>
    <t>The musical piece I'm describing showcases a pitch range within [R1A2N3G4E5] [oc0ta1ve2s3] and creates a distinct atmosphere by using the [[K01E12Y23]3 k4ey5]. Its rhythm is moderate, neither too fast nor too slow, while the [ti0me1 s2ig3na4tu5re6] employed is [T1I2M3E4_5S6I7G8N9A0T1U2R3E4], which is not commonly used.</t>
  </si>
  <si>
    <t>['K1_1', 'TM1_1', 'R3_1', 'TS1_1', 'EM1_1', 'B1_1']</t>
  </si>
  <si>
    <t>The choice of [[K01E12Y23]3 k4ey5] in this music creates a captivating and memorable experience, complemented by its length of [T1M213] seconds. The rhythm in this electrifying song follows a [T1I2M3E4_5S6I7G8N9A0T1U2R3E4] meter, and it is filled with [E1M2O3T4I5O6N7], spanning [[N01U12M23_34B45A56R67S78]8 b9ar0s1].</t>
  </si>
  <si>
    <t>['K1_1', 'TS1_1', 'I1_1', 'T1_2', 'S4_0', 'S2_1', 'B1_1']</t>
  </si>
  <si>
    <t>With its use of the [[K01E12Y23]3 k4ey5], this music conveys a unique and resonant sound while adhering to the [[T01I12M23E34_45S56I67G78N89A90T01U12R23E34]4 t5im6e 7si8gn9at0ur1e2]. It incorporates [I1N2S3T4R5U6M7E8N9T0S1] to create a captivating arrangement. Played at a moderate pace, this song defies the conventions of the [G1E2N3R4E5] style, paying homage to [A1R2T3I4S5T6]. Composed of approximately [[N01U12M23_34B45A56R67S78]8 b9ar0s1], it showcases an innovative and compelling musical composition.</t>
  </si>
  <si>
    <t>['S2_0', 'T1_2', 'B1_1', 'I1_1']</t>
  </si>
  <si>
    <t>The music in question differs from [A1R2T3I4S5T6]'s usual style as it lacks the typical characteristics associated with their music. Despite this departure, the piece maintains a moderate [te0mp1o2] and spans approximately [[N01U12M23_34B45A56R67S78]8 b9ar0s1]. One notable aspect of the composition is the vital role played by [I1N2S3T4R5U6M7E8N9T0S1], which are used extensively throughout the song.</t>
  </si>
  <si>
    <t>The musical performance of this song employs various instruments and is performed slowly, allowing the powerful rhythm and the use of an uncommon [ti0me1 s2ig3na4tu5re6] to stand out. The [ke0y1] used in this music gives it a special emotional quality, contributing to the overall impact of the piece. Despite its unconventional [ti0me1 s2ig3na4tu5re6], the song's rhythm remains incredibly powerful, further enhancing its emotional intensity and making it a unique and captivating musical experience.</t>
  </si>
  <si>
    <t>The music's use of [[K01E12Y23]3 k4ey5] creates a distinct atmosphere that is further enhanced by the duration of the song, which lasts for [T1M213] seconds. Adding to the uniqueness of the song is its irregular [ti0me1 s2ig3na4tu5re6], as [T1I2M3E4_5S6I7G8N9A0T1U2R3E4]. Together, these elements contribute to the overall mood and character of the music, making it a truly memorable listening experience.</t>
  </si>
  <si>
    <t>This track has a pitch range within [R1A2N3G4E5] [oc0ta1ve2s3] and is played in the [[K01E12Y23]3 k4ey5], which provides a powerful and memorable sound. The song's beat is very forceful, but also slow-paced, with a duration of [T1M213] seconds and a [T1I2M3E4_5S6I7G8N9A0T1U2R3E4] meter. Interestingly, this song is devoid of any [I1N2S3T4R5U6M7E8N9T0S1] and does not embody the essence of the [G1E2N3R4E5] genre.</t>
  </si>
  <si>
    <t>The musical piece showcases a pitch range within [R1A2N3G4E5] [oc0ta1ve2s3] and its use of [[K01E12Y23]3 k4ey5] creates a rich and dynamic sonic palette. With a duration of [T1M213] seconds, the track captivates listeners with its exceptionally energetic beat. The music is given its sound through the skilled interplay of [I1N2S3T4R5U6M7E8N9T0S1]. Furthermore, the song's [ti0me1 s2ig3na4tu5re6] is out of the norm, [T1I2M3E4_5S6I7G8N9A0T1U2R3E4], adding an intriguing element to the composition. While performed at a leisurely pace, the music is imbued with [E1M2O3T4I5O6N7], evoking a deep emotional response from the audience.</t>
  </si>
  <si>
    <t>The use of a specific pitch range of [R1A2N3G4E5] [oc0ta1ve2s3] creates a cohesive and unified sound throughout the musical piece, while the music's use of [[K01E12Y23]3 k4ey5] creates a distinct atmosphere. With a length of [T1M213] seconds, the song maintains a [te0mp1o2] that is just right. Furthermore, this song lacks any [I1N2S3T4R5U6M7E8N9T0S1], emphasizing its unique sonic landscape. It follows a [[T01I12M23E34_45S56I67G78N89A90T01U12R23E34]4 t5im6e 7si8gn9at0ur1e2], complemented by a moderate rhythm, which contributes to the overall composition. Overall, the music evokes a [E1M2O3T4I5O6N7] nature.</t>
  </si>
  <si>
    <t>['P4_1', 'R3_1', 'TS1_o', 'I1_0', 'T1_0', 'B1_1']</t>
  </si>
  <si>
    <t>The pitch range of [R1A2N3G4E5] [oc0ta1ve2s3] adds a distinctive character to the music, emphasizing its emotional depth, while the lively rhythm and unique [ti0me1 s2ig3na4tu5re6 o7f 8[T91I02M13E24_35S46I57G68N79A80T91U02R13E24]3] contribute to its overall appeal. Additionally, the arrangement of this song deliberately omits the use of [I1N2S3T4R5U6M7E8N9T0S1], resulting in a distinct sonic experience. Played at a fast rate and composed of approximately [[N01U12M23_34B45A56R67S78]8 b9ar0s1], the song showcases its energetic and well-crafted composition.</t>
  </si>
  <si>
    <t>['T1_2', 'TM1_1', 'R3_0', 'TS1_o']</t>
  </si>
  <si>
    <t>This song has a moderate [te0mp1o2] and a runtime of [T1M213] seconds. Its rhythm is very tranquil, but the [ti0me1 s2ig3na4tu5re6] is not typical.</t>
  </si>
  <si>
    <t>The musical piece is a composition in the [[K01E12Y23]3 k4ey5] that showcases a pitch range spanning [R1A2N3G4E5] [oc0ta1ve2s3]. It has a playtime of [T1M213] seconds and features a powerful and driving beat. Interestingly, the composition deliberately excludes [I1N2S3T4R5U6M7E8N9T0S1]. The [ti0me1 s2ig3na4tu5re6] chosen for this piece is also not a common one, and the music is played at a leisurely pace. Despite this, the music radiates a strong sense of [E1M2O3T4I5O6N7].</t>
  </si>
  <si>
    <t>This music is composed in the [[K01E12Y23]3 k4ey5] and features a [T1I2M3E4_5S6I7G8N9A0T1U2R3E4] meter. However, the song's style is not reflective of the usual features of [G1E2N3R4E5] genre.</t>
  </si>
  <si>
    <t>['P4_1', 'T1_2', 'B1_1', 'I1_0']</t>
  </si>
  <si>
    <t>This song has deliberately excluded certain instruments, which, combined with its limited pitch range of [R1A2N3G4E5] [oc0ta1ve2s3], allows for a greater emphasis on the nuances of tone and phrasing. The song moves at a moderate speed and has a length of around [[N01U12M23_34B45A56R67S78]8 b9ar0s1].</t>
  </si>
  <si>
    <t>The use of the [[K01E12Y23]3 k4ey5] in this music creates a rich and dynamic sonic palette that perfectly complements its [E1M2O3T4I5O6N7] nature. The [ke0y1] choice not only adds depth and complexity to the sound but also enhances the emotional impact of the music, making it a truly immersive and engaging experience for the listener. Whether through the tension of [mi0no1r2] [ke0y1]s or the uplifting quality of [ma0jo1r2] [ke0y1]s, the use of [ke0y1] in music is a powerful tool that can greatly affect the listener's perception and emotional response.</t>
  </si>
  <si>
    <t>The musical piece showcases a pitch range within [R1A2N3G4E5] [oc0ta1ve2s3], conveying a unique and resonant sound with its use of [[K01E12Y23]3 k4ey5]. With a duration of [T1M213] seconds, the song's rhythm is highly vigorous, deliberately excluding [I1N2S3T4R5U6M7E8N9T0S1]. The meter of the music is [T1I2M3E4_5S6I7G8N9A0T1U2R3E4], accompanied by a rapid [te0mp1o2]. Overall, this emotionally charged composition captivates listeners.</t>
  </si>
  <si>
    <t>['K1_1', 'R3_0', 'TS1_o']</t>
  </si>
  <si>
    <t>In this music, the [[K01E12Y23]3 k4ey5] produces a strong and unforgettable sound that resonates with the listener. Additionally, the [te0mp1o2] of the song is remarkably calming and peaceful, creating a serene and relaxing atmosphere. Interestingly, the song employs an unusual [[T01I12M23E34_45S56I67G78N89A90T01U12R23E34]4 t5im6e 7si8gn9at0ur1e2] that sets it apart from other compositions and adds to its unique character. Overall, the combination of the distinct [ke0y1], soothing [te0mp1o2], and uncommon [ti0me1 s2ig3na4tu5re6] make this song a standout piece in the music world.</t>
  </si>
  <si>
    <t>This song consists of [[N01U12M23_34B45A56R67S78]8 b9ar0s1] and has a gentle and relaxing rhythm.</t>
  </si>
  <si>
    <t>This music has a pitch range of [R1A2N3G4E5] [oc0ta1ve2s3] and is played in [K1E2Y3], which gives it a special emotional quality. The track has a duration of [T1M213] seconds and is played at a moderate [te0mp1o2]. The [I1N2S3T4R5U6M7E8N9T0S1] play an important role in the music, which features a [T1I2M3E4_5S6I7G8N9A0T1U2R3E4] meter. The song's beat is slow-paced, but it conveys [E1M2O3T4I5O6N7] through its melodies and harmonies.</t>
  </si>
  <si>
    <t>['T1_1', 'P4_1', 'K1_1', 'B1_1']</t>
  </si>
  <si>
    <t>The music is played at a slow [te0mp1o2] and composed in the [[K01E12Y23]3 k4ey5]. It uses a specific pitch range of [R1A2N3G4E5] [oc0ta1ve2s3], which creates a cohesive and unified sound throughout the musical piece. Additionally, the song structure is made up of [[N01U12M23_34B45A56R67S78]8 b9ar0s1].</t>
  </si>
  <si>
    <t>['P4_1', 'K1_1', 'TM1_1', 'R3_1', 'TS1_o', 'T1_1', 'S4_0', 'B1_1']</t>
  </si>
  <si>
    <t>The music in this song has several distinctive features. Its pitch range spans [R1A2N3G4E5] [oc0ta1ve2s3], which adds to its emotional depth and character. Additionally, the song is in the [ke0y1] of [K1E2Y3], giving it a special emotional quality. Despite its upbeat [te0mp1o2] and [T1M213]-second playtime, the [ti0me1 s2ig3na4tu5re6] used in this song is not typical. Instead, [T1I2M3E4_5S6I7G8N9A0T1U2R3E4] is employed, adding further uniqueness to the composition. Furthermore, the music is played slowly and is not typical of the classic [G1E2N3R4E5] sound. Finally, the song comprises [[N01U12M23_34B45A56R67S78]8 b9ar0s1], making for a well-structured and cohesive composition.</t>
  </si>
  <si>
    <t>The pitch range of [R1A2N3G4E5] [oc0ta1ve2s3] adds a distinctive character to the music, emphasizing its emotional depth, while the use of [[K01E12Y23]3 k4ey5] creates a distinct atmosphere. With a duration of [T1M213] seconds, this song captivates listeners with its perfectly balanced [te0mp1o2]. Brought to life through the use of [I1N2S3T4R5U6M7E8N9T0S1], the music takes on a unique quality. Despite its atypical [ti0me1 s2ig3na4tu5re6 o7f 8[T91I02M13E24_35S46I57G68N79A80T91U02R13E24]3], the song moves at a rapid rate, projecting [E1M2O3T4I5O6N7] and leaving a lasting impact.</t>
  </si>
  <si>
    <t>['K1_1', 'B1_1', 'S4_1']</t>
  </si>
  <si>
    <t>The music in question is a quintessential example of the [G1E2N3R4E5] genre, progressing over [[N01U12M23_34B45A56R67S78]8 b9ar0s1]. What adds a unique flavor to this music is the [[K01E12Y23]3 k4ey5] used throughout the song.</t>
  </si>
  <si>
    <t>The music's pitch range is within [R1A2N3G4E5] [oc0ta1ve2s3], and its choice of [[K01E12Y23]3 k4ey5] results in a captivating and memorable experience. The length of the track is [T1M213] seconds, and the rhythm in this song is very tranquil. [I1N2S3T4R5U6M7E8N9T0S1] are utilized in the musical performance, while the meter of the music is [T1I2M3E4_5S6I7G8N9A0T1U2R3E4]. This moderate-speed music is not a true representation of the typical [G1E2N3R4E5] genre.</t>
  </si>
  <si>
    <t>The compact pitch range of [R1A2N3G4E5] [oc0ta1ve2s3], combined with the [ti0me1 s2ig3na4tu5re6 o7f 8[T91I02M13E24_35S46I57G68N79A80T91U02R13E24]3], results in a focused and impactful musical performance. This limited range allows for a tight control over the melody and harmony, while the [ti0me1 s2ig3na4tu5re6] provides a rhythmic structure that enhances the overall coherence of the piece. Together, these elements create a musical experience that is both expressive and engaging, drawing the listener in and conveying the intended emotion and message of the composer. Whether performed live or recorded, music that incorporates these elements can have a lasting impact on its audience.</t>
  </si>
  <si>
    <t>['K1_1', 'TM1_1', 'R3_2', 'TS1_o', 'I1_1', 'T1_0', 'B1_1']</t>
  </si>
  <si>
    <t>This song employs the [[K01E12Y23]3 k4ey5] to create a rich and dynamic sonic palette, while its running time lasts for [T1M213] seconds. The rhythm of the song is moderate and consistent, and it features a unique [[T01I12M23E34_45S56I67G78N89A90T01U12R23E34]4 t5im6e 7si8gn9at0ur1e2]. The musical performance showcases the use of [I1N2S3T4R5U6M7E8N9T0S1], and the [te0mp1o2] is rapid. Overall, the song comprises [[N01U12M23_34B45A56R67S78]8 b9ar0s1] that contribute to its unique sound and musical style.</t>
  </si>
  <si>
    <t>The music is based on a specific [ti0me1 s2ig3na4tu5re6], which determines the number of beats in each measure and the type of note that receives one beat. Time signatures are denoted by two numbers, one above the other, with the top number representing the number of beats per measure and the bottom number representing the type of note that receives one beat. For example, a [ti0me1 s2ig3na4tu5re6] of 4/4 means there are four beats per measure and a quarter note receives one beat. The [ti0me1 s2ig3na4tu5re6] is a crucial element in music composition, as it helps to establish the rhythmic feel and structure of a piece.</t>
  </si>
  <si>
    <t>It's not too fast or too slow. The rhythm is steady and consistent throughout the piece.</t>
  </si>
  <si>
    <t>The use of [[K01E12Y23]3 k4ey5] in this music creates a rich and dynamic sonic palette that is truly electrifying when combined with the rhythm in the song. The interplay between the [ke0y1] and rhythm adds depth and excitement to the overall sound, making it a captivating listening experience.</t>
  </si>
  <si>
    <t>['TM1_1', 'R3_2', 'I1_0', 'T1_0', 'B1_1']</t>
  </si>
  <si>
    <t>This song has a quick [te0mp1o2] and lasts for [T1M213] seconds with [[N01U12M23_34B45A56R67S78]8 b9ar0s1] throughout. The beat of the song is balanced, not too fast nor too slow, and [I1N2S3T4R5U6M7E8N9T0S1] are not featured.</t>
  </si>
  <si>
    <t>The melody in this track is carried by [I1N2S3T4R5U6M7E8N9T0], and the pitch range of [R1A2N3G4E5] [oc0ta1ve2s3] adds a distinctive character to the music, emphasizing its emotional depth. Additionally, the length of this song is [T1M213] seconds.</t>
  </si>
  <si>
    <t>['EM1_1', 'K1_1', 'B1_1', 'R3_1']</t>
  </si>
  <si>
    <t>The music conveys [E1M2O3T4I5O6N7], and the [[K01E12Y23]3 k4ey5] gives it a special emotional quality. This song consists of [[N01U12M23_34B45A56R67S78]8 b9ar0s1], and its rhythm is really lively.</t>
  </si>
  <si>
    <t>['S2_0', 'TM1_1', 'R3_0']</t>
  </si>
  <si>
    <t>The song in question deviates from [A1R2T3I4S5T6]'s usual style, with a sound that is quite distinct from their typical sound. Clocking in at [T1M213] seconds, the song boasts a very serene rhythm that distinguishes it from the rest of the artist's discography. Despite this departure from the norm, the song's unique qualities make it a standout track that fans of the artist will undoubtedly appreciate.</t>
  </si>
  <si>
    <t>['K1_1', 'T1_2', 'R3_1', 'S4_1']</t>
  </si>
  <si>
    <t>This song is a true representation of the [G1E2N3R4E5] genre, composed in the [[K01E12Y23]3 k4ey5] with a balanced beat and a very upbeat [te0mp1o2].</t>
  </si>
  <si>
    <t>This song contains approximately [[N01U12M23_34B45A56R67S78]8 b9ar0s1] and the music should prominently feature [I1N2S3T4R5U6M7E8N9T0S1]. Whether it's the strumming of a guitar or the beat of a drum, the chosen instruments should play a significant role in the song's overall sound. By utilizing these instruments effectively, the song can create a dynamic and engaging listening experience that will captivate its audience. So, whether you're a musician or just a fan of great music, keep an ear out for the unique combination of [I1N2S3T4R5U6M7E8N9T0S1] in this song and enjoy the musical journey it takes you on.</t>
  </si>
  <si>
    <t>The music's limited pitch range of [R1A2N3G4E5] [oc0ta1ve2s3] allows for a greater emphasis on the nuances of tone and phrasing, while the [[K01E12Y23]3 k4ey5] provides a powerful and memorable sound. With a running time of [T1M213] seconds, the song's [te0mp1o2] is carefully balanced���not too fast or too slow. The distinct sound of this music is brought to life through the skilled use of [I1N2S3T4R5U6M7E8N9T0S1], and it follows a [[T01I12M23E34_45S56I67G78N89A90T01U12R23E34]4 t5im6e 7si8gn9at0ur1e2]. With its quick beat, this song epitomizes the quintessential sound of [G1E2N3R4E5].</t>
  </si>
  <si>
    <t>['P4_1', 'K1_1', 'TM1_1', 'R3_0', 'I1_1', 'T1_0', 'EM1_1']</t>
  </si>
  <si>
    <t>The music's limited pitch range of [R1A2N3G4E5] [oc0ta1ve2s3] allows for a greater emphasis on the nuances of tone and phrasing, while the [[K01E12Y23]3 k4ey5] provides a powerful and memorable sound. With a duration of [T1M213] seconds, the song's gentle and calming beat creates a soothing atmosphere. Accompanied by [I1N2S3T4R5U6M7E8N9T0S1], the music's rapid [te0mp1o2] and projection of [E1M2O3T4I5O6N7] further enhance its unique character.</t>
  </si>
  <si>
    <t>This song is played at a quick pace and has a playtime of [T1M213] seconds.</t>
  </si>
  <si>
    <t>This song has a duration of [T1M213] seconds and does not adhere to the traditions of [G1E2N3R4E5] style.</t>
  </si>
  <si>
    <t>The music's pitch range of [R1A2N3G4E5] [oc0ta1ve2s3] offers a unique and memorable listening experience, while its use of [[K01E12Y23]3 k4ey5] creates a rich and dynamic sonic palette. The song runs for [T1M213] seconds and has a very peaceful beat, yet the fast-paced rhythm, [[T01I12M23E34_45S56I67G78N89A90T01U12R23E34]4 t5im6e 7si8gn9at0ur1e2], and use of [I1N2S3T4R5U6M7E8N9T0S1] add to the musical composition's complexity. The music is also filled with [E1M2O3T4I5O6N7], making it an immersive and captivating experience for listeners.</t>
  </si>
  <si>
    <t>['P4_1', 'K1_1', 'TM1_1', 'R3_2', 'TS1_o', 'S4_0', 'B1_1']</t>
  </si>
  <si>
    <t>The music's pitch range is within [R1A2N3G4E5] [oc0ta1ve2s3], and it is composed in the [[K01E12Y23]3 k4ey5]. The track has a duration of [T1M213] seconds with a moderate [te0mp1o2]. Its [ti0me1 s2ig3na4tu5re6], [T1I2M3E4_5S6I7G8N9A0T1U2R3E4], is not commonly used, and this music is not a typical representation of the classic [G1E2N3R4E5] sound. The song consists of [[N01U12M23_34B45A56R67S78]8 b9ar0s1].</t>
  </si>
  <si>
    <t>['K1_1', 'TM1_1', 'TS1_1', 'I1_0', 'S4_0', 'B1_1']</t>
  </si>
  <si>
    <t>The captivating and memorable experience of this music is a result of its choice of [[K01E12Y23]3 k4ey5]. The song has a duration of [T1M213] seconds and uses a [[T01I12M23E34_45S56I67G78N89A90T01U12R23E34]4 t5im6e 7si8gn9at0ur1e2]. Despite being devoid of [I1N2S3T4R5U6M7E8N9T0S1], this music does not follow the typical patterns of the [G1E2N3R4E5] genre. It spans around [[N01U12M23_34B45A56R67S78]8 b9ar0s1], making it a unique and intriguing piece of music.</t>
  </si>
  <si>
    <t>['K1_1', 'TM1_1', 'R3_2', 'TS1_o', 'I1_1', 'S4_1']</t>
  </si>
  <si>
    <t>The choice of [[K01E12Y23]3 k4ey5] in this music creates a captivating and memorable experience, accompanied by a consistent and moderate beat. Lasting [T1M213] seconds, the song's composition deviates from common [ti0me1 s2ig3na4tu5re6]s, adding an intriguing element. The skillful use of [I1N2S3T4R5U6M7E8N9T0S1] plays a vital role in the overall musical arrangement, while the style of the song reflects [G1E2N3R4E5] musical traditions.</t>
  </si>
  <si>
    <t>The music's pitch range is limited to [R1A2N3G4E5] [oc0ta1ve2s3], which enables a greater focus on the subtleties of tone and phrasing. With fewer notes available, performers can pay closer attention to the nuances of each individual note, creating a more expressive and refined performance. This emphasis on tone and phrasing can also help to convey the emotions and meaning behind the music more effectively, allowing the listener to fully experience and appreciate the intended message of the piece. Overall, a limited pitch range can be a powerful tool for creating impactful and moving music.</t>
  </si>
  <si>
    <t>['K1_1', 'TM1_1', 'R3_2', 'I1_0', 'TS1_o', 'T1_2', 'EM1_1', 'B1_1']</t>
  </si>
  <si>
    <t>The [[K01E12Y23]3 k4ey5] gives this [T1M213]-second-long song a special emotional quality, with the [te0mp1o2] just right and devoid of [I1N2S3T4R5U6M7E8N9T0S1]. Its [ti0me1 s2ig3na4tu5re6] is out of the ordinary, and it is played at a medium [te0mp1o2], evoking a [E1M2O3T4I5O6N7] feeling. The music consists of [[N01U12M23_34B45A56R67S78]8 b9ar0s1].</t>
  </si>
  <si>
    <t>The music's limited pitch range of [R1A2N3G4E5] [oc0ta1ve2s3] allows for a greater emphasis on the nuances of tone and phrasing, while its choice of [[K01E12Y23]3 k4ey5] results in a captivating and memorable experience. With a playtime of [T1M213] seconds, the song delivers a forceful beat and consciously opts not to incorporate [I1N2S3T4R5U6M7E8N9T0S1]. Additionally, it features a [ti0me1 s2ig3na4tu5re6] that is not commonly found, namely [T1I2M3E4_5S6I7G8N9A0T1U2R3E4]. The song's [te0mp1o2] is moderate, evoking a [E1M2O3T4I5O6N7] feeling throughout the music.</t>
  </si>
  <si>
    <t>This song has a runtime of [T1M213] seconds and its [ti0me1 s2ig3na4tu5re6] is out of the norm. Despite its unconventional [ti0me1 s2ig3na4tu5re6], the song manages to maintain a cohesive flow, showcasing the skill of its composers. The use of unusual [ti0me1 s2ig3na4tu5re6]s can create a unique listening experience and add complexity to the music. While it may take some getting used to, such deviations from the norm can ultimately enhance the enjoyment of the song.</t>
  </si>
  <si>
    <t>['P4_1', 'TM1_1', 'R3_0', 'TS1_o', 'I1_1', 'T1_1']</t>
  </si>
  <si>
    <t>The musical piece showcases a pitch range within [R1A2N3G4E5] [oc0ta1ve2s3] and is [T1M213] seconds in length. The rhythm in this song is very calming, featuring an unconventional [ti0me1 s2ig3na4tu5re6 o7f 8[T91I02M13E24_35S46I57G68N79A80T91U02R13E24]3]. The music is given its sound through [I1N2S3T4R5U6M7E8N9T0S1] and moves slowly.</t>
  </si>
  <si>
    <t>This track runs for [T1M213] seconds and features a [T1I2M3E4_5S6I7G8N9A0T1U2R3E4] meter. Its pitch range is within [R1A2N3G4E5] [oc0ta1ve2s3].</t>
  </si>
  <si>
    <t>The pitch range of [R1A2N3G4E5] [oc0ta1ve2s3] adds a distinctive character to the music, emphasizing its emotional depth. With its use of [[K01E12Y23]3 k4ey5], this music conveys a unique and resonant sound. This song has a running time of [T1M213] seconds and features a tranquil rhythm. There are no [I1N2S3T4R5U6M7E8N9T0S1] in this song, and it is based on a [[T01I12M23E34_45S56I67G78N89A90T01U12R23E34]4 t5im6e 7si8gn9at0ur1e2]. The song moves at a rapid rate and is not evocative of the classic [G1E2N3R4E5] sound.</t>
  </si>
  <si>
    <t>It's not too slow and it's not too fast, but rather falls in the middle. The [te0mp1o2] plays a crucial role in defining the overall character and feel of a piece of music. A middle range [te0mp1o2] can often provide a sense of stability and balance, while still allowing for expressive and dynamic performance. Depending on the specific genre or style of music, the [te0mp1o2] may be subject to variation or interpretation by the performer or composer. Nonetheless, having a clear understanding of the desired [te0mp1o2] is essential for creating a cohesive and effective musical composition.</t>
  </si>
  <si>
    <t>['I4_1', 'T1_0', 'R3_2']</t>
  </si>
  <si>
    <t>The signature sound of the melody track is created by [I1N2S3T4R5U6M7E8N9T0], while the beat of the song varies in pace. At times, the beat is fast-paced, while at other times, it is moderate and easy to follow. Despite the varying [te0mp1o2], the melody and beat work together to create a cohesive and enjoyable musical experience.</t>
  </si>
  <si>
    <t>['K1_1', 'S4_1', 'R3_0', 'TS1_1']</t>
  </si>
  <si>
    <t>The song in [G1E2N3R4E5] style embodies its characteristics with a smooth and relaxing beat, while the music's special emotional quality is emphasized by the use of the [ke0y1]. Additionally, the song is based on a [[T01I12M23E34_45S56I67G78N89A90T01U12R23E34]4 t5im6e 7si8gn9at0ur1e2], adding to its unique musical structure.</t>
  </si>
  <si>
    <t>This music's pitch range of [R1A2N3G4E5] [oc0ta1ve2s3] offers a unique and memorable listening experience, while its use of [[K01E12Y23]3 k4ey5] conveys a unique and resonant sound. The [te0mp1o2] of the song is just right, and the [ti0me1 s2ig3na4tu5re6] of the music is [T1I2M3E4_5S6I7G8N9A0T1U2R3E4]. The vital use of [I1N2S3T4R5U6M7E8N9T0S1] contributes to the overall composition. Combining all these elements, the music becomes a prime example of [G1E2N3R4E5] style.</t>
  </si>
  <si>
    <t>In this track, [I1N2S3T4R5U6M7E8N9T0] is not the primary instrument used to create the melody, even though it is present in the arrangement. Instead, the melody progresses through [[N01U12M23_34B45A56R67S78]8 b9ar0s1] using other instruments or musical elements.</t>
  </si>
  <si>
    <t>The music in question conveys a unique and resonant sound through its use of the [[K01E12Y23]3 k4ey5]. This song consists of [[N01U12M23_34B45A56R67S78]8 b9ar0s1] and follows a [T1I2M3E4_5S6I7G8N9A0T1U2R3E4] meter. The combination of these elements contributes to the overall structure and tone of the piece, creating a distinct musical experience for the listener. Whether it's the emotive quality of the [ke0y1], the rhythmic complexity of the [ti0me1 s2ig3na4tu5re6], or the interplay between the two, this music offers a compelling and engaging listening experience that stands out from the crowd.</t>
  </si>
  <si>
    <t>This music moves at a fast rate with a runtime of [T1M213] seconds, and its [ti0me1 s2ig3na4tu5re6] is unconventional.</t>
  </si>
  <si>
    <t>The pitch range of [R1A2N3G4E5] [oc0ta1ve2s3] adds a distinctive character to the music, emphasizing its emotional depth. With its use of [[K01E12Y23]3 k4ey5], this music conveys a unique and resonant sound, while its runtime of [T1M213] seconds allows for a full exploration of its composition. The beat in this song is very lulling, creating a mesmerizing and captivating atmosphere. Additionally, the uncommon [[T01I12M23E34_45S56I67G78N89A90T01U12R23E34]4 t5im6e 7si8gn9at0ur1e2] employed in this song further enhances its originality. The use of [I1N2S3T4R5U6M7E8N9T0S1] is vital to the music, providing essential textures and timbres. Finally, the song's sound is heavily influenced by [G1E2N3R4E5] style, which shapes its overall sonic identity.</t>
  </si>
  <si>
    <t>The song is performed at a leisurely pace and the music is given its sound through instruments.</t>
  </si>
  <si>
    <t>The quintessential example of the [G1E2N3R4E5] sound can be heard in this song, which is played at a moderate rate and features a [T1I2M3E4_5S6I7G8N9A0T1U2R3E4] meter. The track lasts for [T1M213] seconds, allowing listeners to fully immerse themselves in the music's unique sound and rhythm.</t>
  </si>
  <si>
    <t>['TM1_1', 'EM1_1', 'R3_1', 'TS1_1']</t>
  </si>
  <si>
    <t>With a running time of [T1M213] seconds, this song is filled with [E1M2O3T4I5O6N7] and boasts a powerful, driving beat that is impossible to ignore. The meter of the music is [T1I2M3E4_5S6I7G8N9A0T1U2R3E4], adding to the song's overall impact and intensity. Whether you're a fan of [G1E2N3R4E5] music or simply appreciate great music, this song is sure to leave a lasting impression on you. So sit back, turn up the volume, and let yourself be swept away by the sheer force of this incredible musical masterpiece.</t>
  </si>
  <si>
    <t>The [ke0y1] used in this music is significant because it adds a unique flavor.</t>
  </si>
  <si>
    <t>['P4_1', 'K1_1', 'TM1_1', 'I1_0', 'B1_1']</t>
  </si>
  <si>
    <t>The musical piece utilizes a specific pitch range of [R1A2N3G4E5] [oc0ta1ve2s3], which contributes to the creation of a cohesive and unified sound. Additionally, the use of the [[K01E12Y23]3 k4ey5] adds a unique flavor to the music. The song has a playtime of [T1M213] seconds and does not feature any [I1N2S3T4R5U6M7E8N9T0S1]. The composition is divided into [[N01U12M23_34B45A56R67S78]8 b9ar0s1], further enhancing its structure and organization.</t>
  </si>
  <si>
    <t>The use of a specific pitch range of [R1A2N3G4E5] [oc0ta1ve2s3] creates a cohesive and unified sound throughout the musical piece. This music's choice of [[K01E12Y23]3 k4ey5] results in a captivating and memorable experience. The song, which has a duration of [T1M213] seconds, employs a non-standard [ti0me1 s2ig3na4tu5re6 o7f 8[T91I02M13E24_35S46I57G68N79A80T91U02R13E24]3]. The rhythm in this song is incredibly powerful, and the beat is balanced despite the absence of [I1N2S3T4R5U6M7E8N9T0S1]. The music conveys [E1M2O3T4I5O6N7] and creates a lasting impression on the listener with its unique combination of pitch range, [ke0y1] choice, [ti0me1 s2ig3na4tu5re6], and rhythmic power.</t>
  </si>
  <si>
    <t>The music's limited pitch range of [R1A2N3G4E5] [oc0ta1ve2s3] allows for a greater emphasis on the nuances of tone and phrasing, while the [[K01E12Y23]3 k4ey5] gives this music a special emotional quality. This track is [T1M213] seconds in length and features a pronounced rhythm. [I1N2S3T4R5U6M7E8N9T0S1] are not a part of the instrumentation in this song, which also employs the [[T01I12M23E34_45S56I67G78N89A90T01U12R23E34]4 t5im6e 7si8gn9at0ur1e2]. With swift movement, this music deviates from the typical features of [G1E2N3R4E5] style, and it consists of [[N01U12M23_34B45A56R67S78]8 b9ar0s1].</t>
  </si>
  <si>
    <t>The musical piece utilizes a specific pitch range of [R1A2N3G4E5] [oc0ta1ve2s3] to create a cohesive and unified sound. It also employs the [[K01E12Y23]3 k4ey5] to produce a rich and dynamic sonic palette. The song lasts for [T1M213] seconds and has a moderate beat, while the [I1N2S3T4R5U6M7E8N9T0S1] are utilized in the musical performance. The music features a [T1I2M3E4_5S6I7G8N9A0T1U2R3E4] meter and moves at a gentle pace, which adds to its [E1M2O3T4I5O6N7] feeling. Overall, these various elements come together to create a beautiful and emotionally engaging musical composition.</t>
  </si>
  <si>
    <t>In this song, instruments are not a part of the instrumentation.</t>
  </si>
  <si>
    <t>This song offers a unique and memorable listening experience with its pitch range of [R1A2N3G4E5] [oc0ta1ve2s3]. In addition, the rhythm of the music is very easy-going, making it an enjoyable and relaxing experience for listeners. Whether you're looking to unwind after a long day or simply want to appreciate the artistry of the music, this song has something to offer for everyone. With its well-crafted combination of pitch and rhythm, it is sure to leave a lasting impression on anyone who listens to it.</t>
  </si>
  <si>
    <t>['P4_1', 'K1_1', 'TM1_1', 'R3_1', 'I1_0', 'S4_1', 'B1_1']</t>
  </si>
  <si>
    <t>The music's limited pitch range of [R1A2N3G4E5] [oc0ta1ve2s3] allows for a greater emphasis on the nuances of tone and phrasing, while the [[K01E12Y23]3 k4ey5] gives this music a special emotional quality. This song plays for [T1M213] seconds at a very fast-paced [te0mp1o2], and its composition does not involve the use of [I1N2S3T4R5U6M7E8N9T0S1]. It is a quintessential example of the [G1E2N3R4E5] genre, with [[N01U12M23_34B45A56R67S78]8 b9ar0s1] making up the entirety of the song. Overall, the music's focus on tonal nuances and emotional expressiveness, combined with its unique instrumentation and genre, create a truly captivating listening experience.</t>
  </si>
  <si>
    <t>This music's limited pitch range of [R1A2N3G4E5] [oc0ta1ve2s3] creates an environment that emphasizes the nuances of tone and phrasing. Additionally, the use of the [[K01E12Y23]3 k4ey5] provides a powerful and memorable sound, while the beat of the song itself has a very soothing effect. Collectively, these elements work together to create a unique musical experience that highlights the subtleties of both the melody and rhythm.</t>
  </si>
  <si>
    <t>The music in question has a limited pitch range of [R1A2N3G4E5] [oc0ta1ve2s3], which allows for a greater emphasis on the nuances of tone and phrasing. It comprises [[N01U12M23_34B45A56R67S78]8 b9ar0s1] and employs a [[T01I12M23E34_45S56I67G78N89A90T01U12R23E34]4 t5im6e 7si8gn9at0ur1e2]. The restricted pitch range can create an opportunity for the musician to focus on the subtleties of tone and phrasing, while the structure of the music, with its defined number of bars and [ti0me1 s2ig3na4tu5re6], provides a framework for the performance.</t>
  </si>
  <si>
    <t>['K1_1', 'TM1_1', 'TS1_o', 'S4_0', 'B1_1']</t>
  </si>
  <si>
    <t>The [[K01E12Y23]3 k4ey5] gives this [G1E2N3R4E5] music a special emotional quality, despite the [[T01I12M23E34_45S56I67G78N89A90T01U12R23E34]4 t5im6e 7si8gn9at0ur1e2] employed in this [T1M213]-second-long song, which is not typical for the genre. However, the overall composition falls short of embodying the essence of the [G1E2N3R4E5] genre, as the song structure consists of [[N01U12M23_34B45A56R67S78]8 b9ar0s1].</t>
  </si>
  <si>
    <t>['P4_1', 'K1_1', 'TM1_1', 'R3_0', 'TS1_1', 'T1_0', 'S4_0']</t>
  </si>
  <si>
    <t>With a pitch range spanning [R1A2N3G4E5] [oc0ta1ve2s3], this music offers a diverse and dynamic listening experience. Its use of the [[K01E12Y23]3 k4ey5] creates a distinct atmosphere, while lasting [T1M213] seconds. The song's calming and soothing beat is complemented by its rapid pace. Although not a true representation of the typical [G1E2N3R4E5] genre, this music captivates listeners with its unique blend of elements. Moreover, it is performed in [T1I2M3E4_5S6I7G8N9A0T1U2R3E4], adding to its unconventional appeal.</t>
  </si>
  <si>
    <t>['P4_1', 'K1_1', 'R3_1', 'T1_0', 'EM1_1']</t>
  </si>
  <si>
    <t>The music, composed in the [[K01E12Y23]3 k4ey5], has a limited pitch range of [R1A2N3G4E5] [oc0ta1ve2s3], which allows for a greater emphasis on the nuances of tone and phrasing. Its beat is very energetic and the rhythm is fast, projecting [E1M2O3T4I5O6N7]. Despite the restricted pitch range, the music manages to convey its emotional intensity through its lively rhythm, showcasing the skill of the composer in utilizing different musical elements to create a powerful and engaging piece.</t>
  </si>
  <si>
    <t>In [G1E2N3R4E5] genre, this music achieves a focused and impactful performance due to its compact pitch range of [R1A2N3G4E5] [oc0ta1ve2s3]. The song runs for [T1M213] seconds and uses a [[T01I12M23E34_45S56I67G78N89A90T01U12R23E34]4 t5im6e 7si8gn9at0ur1e2]. Notably, this song has deliberately avoided incorporating [I1N2S3T4R5U6M7E8N9T0S1] to achieve its unique sound. Overall, this music is a great example of how limiting certain aspects can lead to a powerful and distinct artistic expression.</t>
  </si>
  <si>
    <t>['TS1_o', 'P4_1', 'EM1_1', 'I1_1']</t>
  </si>
  <si>
    <t>The musical composition in question is characterized by several distinct features. Firstly, the song's [ti0me1 s2ig3na4tu5re6] is atypical, suggesting an unconventional rhythmic structure. Additionally, the pitch range of the piece is confined to a specific number of [oc0ta1ve2s3], which adds to its unique sound. The music itself is imbued with a certain emotional quality, conveying a specific feeling to the listener. To achieve this effect, a variety of instruments are utilized in the musical performance, contributing to the overall texture and atmosphere of the piece.</t>
  </si>
  <si>
    <t>['P4_1', 'K1_1', 'TM1_1', 'R3_1', 'I1_0', 'TS1_o', 'R1_0', 'T1_2', 'S4_0']</t>
  </si>
  <si>
    <t>The pitch range of [R1A2N3G4E5] [oc0ta1ve2s3] adds a distinctive character to the music, emphasizing its emotional depth, while the [[K01E12Y23]3 k4ey5] provides a powerful and memorable sound. With a duration of [T1M213] seconds, the track captivates listeners with its upbeat [te0mp1o2]. Interestingly, this song deliberately omits the incorporation of [I1N2S3T4R5U6M7E8N9T0S1], and its [ti0me1 s2ig3na4tu5re6] is not standard [T1I2M3E4_5S6I7G8N9A0T1U2R3E4]. Although the [te0mp1o2] is not conducive to dancing, the music maintains a moderate pace, showcasing a style that deviates from the typical characteristics of the [G1E2N3R4E5] genre.</t>
  </si>
  <si>
    <t>['P4_1', 'TS1_1', 'I1_1', 'T1_1', 'B1_1']</t>
  </si>
  <si>
    <t>With a pitch range spanning [R1A2N3G4E5] [oc0ta1ve2s3], this music offers a diverse and dynamic listening experience. It follows a [T1I2M3E4_5S6I7G8N9A0T1U2R3E4] meter and employs [I1N2S3T4R5U6M7E8N9T0S1] in the musical performance. The song has a gentle beat and covers [[N01U12M23_34B45A56R67S78]8 b9ar0s1].</t>
  </si>
  <si>
    <t>['P4_1', 'K1_1', 'TM1_1', 'R3_1', 'T1_1']</t>
  </si>
  <si>
    <t>The music's limited pitch range of [R1A2N3G4E5] [oc0ta1ve2s3] allows for a greater emphasis on the nuances of tone and phrasing, while the [[K01E12Y23]3 k4ey5] adds a unique flavor to this music. This song, which is [T1M213] seconds long, features a highly vigorous rhythm despite being low-[te0mp1o2], creating a distinctive and engaging listening experience.</t>
  </si>
  <si>
    <t>The music's limited pitch range of [R1A2N3G4E5] [oc0ta1ve2s3] allows for a greater emphasis on the nuances of tone and phrasing, and it is played at a medium [te0mp1o2]. Additionally, you can count [[N01U12M23_34B45A56R67S78]8 b9ar0s1] in this song, while [I1N2S3T4R5U6M7E8N9T0S1] play an important role in shaping the overall sound of the music.</t>
  </si>
  <si>
    <t>The musical piece I'm describing here is a prime representation of the [G1E2N3R4E5] style. It showcases a pitch range within [R1A2N3G4E5] [oc0ta1ve2s3], while its use of [[K01E12Y23]3 k4ey5] creates a rich and dynamic sonic palette. This track is [T1M213] seconds in length, featuring an unconventional [ti0me1 s2ig3na4tu5re6 o7f 8[T91I02M13E24_35S46I57G68N79A80T91U02R13E24]3] and a slow [te0mp1o2]. Despite its unconventional elements, the beat of this song is extremely strong. Interestingly, you won't hear any [I1N2S3T4R5U6M7E8N9T0S1] in this song, which adds to its uniqueness and distinctiveness.</t>
  </si>
  <si>
    <t>The [G1E2N3R4E5] music piece in question is not firmly rooted in its traditional musical style and has a duration of [T1M213] seconds.</t>
  </si>
  <si>
    <t>['K1_1', 'TS1_o', 'I1_1', 'T1_0', 'B1_1']</t>
  </si>
  <si>
    <t>This song's distinct atmosphere is created by its use of the [[K01E12Y23]3 k4ey5], accompanied by an unusual [ti0me1 s2ig3na4tu5re6 o7f 8[T91I02M13E24_35S46I57G68N79A80T91U02R13E24]3]. Enriched by a variety of [I1N2S3T4R5U6M7E8N9T0S1], the music moves at a rapid rate throughout its [[N01U12M23_34B45A56R67S78]8 b9ar0s1] of duration.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</si>
</sst>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50.13"/>
  </cols>
  <sheetData>
    <row r="1">
      <c r="A1" s="1" t="s">
        <v>0</v>
      </c>
      <c r="B1" s="1" t="s">
        <v>1</v>
      </c>
      <c r="C1" s="1" t="s">
        <v>2</v>
      </c>
      <c r="D1" s="2"/>
    </row>
    <row r="2">
      <c r="A2" s="1" t="s">
        <v>3</v>
      </c>
      <c r="B2" s="1" t="s">
        <v>4</v>
      </c>
      <c r="C2" s="2" t="str">
        <f>IFERROR(__xludf.DUMMYFUNCTION("GOOGLETRANSLATE(B2, ""en"", ""vi"")"),"Thời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f>
        <v>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v>
      </c>
      <c r="D2" s="2"/>
    </row>
    <row r="3">
      <c r="A3" s="1" t="s">
        <v>5</v>
      </c>
      <c r="B3" s="1" t="s">
        <v>6</v>
      </c>
      <c r="C3" s="2" t="str">
        <f>IFERROR(__xludf.DUMMYFUNCTION("GOOGLETRANSLATE(B3, ""en"", ""vi"")"),"Bài hát đặc biệt này của [A1R2T3I4S5T6] khác với kiểu âm nhạc điển hình của họ, có nhịp điệu vừa phải và không có [I1N2S3T4R5U6M7E8N9T0S1] trong sáng tác.")</f>
        <v>Bài hát đặc biệt này của [A1R2T3I4S5T6] khác với kiểu âm nhạc điển hình của họ, có nhịp điệu vừa phải và không có [I1N2S3T4R5U6M7E8N9T0S1] trong sáng tác.</v>
      </c>
      <c r="D3" s="2"/>
    </row>
    <row r="4">
      <c r="A4" s="1" t="s">
        <v>7</v>
      </c>
      <c r="B4" s="1" t="s">
        <v>8</v>
      </c>
      <c r="C4" s="2" t="str">
        <f>IFERROR(__xludf.DUMMYFUNCTION("GOOGLETRANSLATE(B4, ""en"", ""vi"")"),"Việc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phải"&amp;". Ngoài ra, [ti0me1 s2ig3na4tu5re6] của bài hát rất độc đáo, điều này càng góp phần tạo nên sự độc đáo tổng thể của nó.")</f>
        <v>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 Ngoài ra, [ti0me1 s2ig3na4tu5re6] của bài hát rất độc đáo, điều này càng góp phần tạo nên sự độc đáo tổng thể của nó.</v>
      </c>
      <c r="D4" s="2"/>
    </row>
    <row r="5">
      <c r="A5" s="1" t="s">
        <v>9</v>
      </c>
      <c r="B5" s="1" t="s">
        <v>10</v>
      </c>
      <c r="C5" s="2" t="str">
        <f>IFERROR(__xludf.DUMMYFUNCTION("GOOGLETRANSLATE(B5, ""en"", ""vi"")"),"Âm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[oc0ta1ve2s"&amp;"3], góp phần tạo nên sự khác biệt của nó. Nhịp điệu cũng đáng chú ý vì nó rất nhẹ nhàng và thư giãn, cho phép người nghe thư giãn và thưởng thức trọn vẹn âm nhạc. Cuối cùng, âm thanh của bản nhạc được tạo ra thông qua việc sử dụng thành thạo nhiều nhạc cụ"&amp;" khác nhau, góp phần tạo nên hiệu ứng tổng thể của tác phẩm.")</f>
        <v>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[oc0ta1ve2s3], góp phần tạo nên sự khác biệt của nó. Nhịp điệu cũng đáng chú ý vì nó rất nhẹ nhàng và thư giãn, cho phép người nghe thư giãn và thưởng thức trọn vẹn âm nhạc. Cuối cùng, âm thanh của bản nhạc được tạo ra thông qua việc sử dụng thành thạo nhiều nhạc cụ khác nhau, góp phần tạo nên hiệu ứng tổng thể của tác phẩm.</v>
      </c>
      <c r="D5" s="2"/>
    </row>
    <row r="6">
      <c r="A6" s="1" t="s">
        <v>11</v>
      </c>
      <c r="B6" s="1" t="s">
        <v>12</v>
      </c>
      <c r="C6" s="2" t="str">
        <f>IFERROR(__xludf.DUMMYFUNCTION("GOOGLETRANSLATE(B6, ""en"", ""vi"")"),"Nhịp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bài"&amp;" hát. Cùng với nhau, nhịp điệu nhẹ nhàng và [ti0me1 s2ig3na4tu5re6] cụ thể tạo nên trải nghiệm âm nhạc nhẹ nhàng mà người nghe có thể thưởng thức.")</f>
        <v>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 hát. Cùng với nhau, nhịp điệu nhẹ nhàng và [ti0me1 s2ig3na4tu5re6] cụ thể tạo nên trải nghiệm âm nhạc nhẹ nhàng mà người nghe có thể thưởng thức.</v>
      </c>
      <c r="D6" s="2"/>
    </row>
    <row r="7">
      <c r="A7" s="1" t="s">
        <v>13</v>
      </c>
      <c r="B7" s="1" t="s">
        <v>14</v>
      </c>
      <c r="C7" s="2" t="str">
        <f>IFERROR(__xludf.DUMMYFUNCTION("GOOGLETRANSLATE(B7, ""en"", ""vi"")"),"Bài hát này có thời lượng [T1M213] giây và có nhịp điệu nhất quán và vừa phải trong suốt thời lượng của nó.")</f>
        <v>Bài hát này có thời lượng [T1M213] giây và có nhịp điệu nhất quán và vừa phải trong suốt thời lượng của nó.</v>
      </c>
      <c r="D7" s="2"/>
    </row>
    <row r="8">
      <c r="A8" s="1" t="s">
        <v>15</v>
      </c>
      <c r="B8" s="1" t="s">
        <v>16</v>
      </c>
      <c r="C8" s="2" t="str">
        <f>IFERROR(__xludf.DUMMYFUNCTION("GOOGLETRANSLATE(B8, ""en"", ""vi"")"),"Bài hát được trình diễn ở tốc độ vừa phải với dải cao độ nằm trong [R1A2N3G4E5] [oc0ta1ve2s3]. Việc sử dụng [[K01E12Y23]3 k4ey5] tạo ra bầu không khí khác biệt. Thời gian chạy của bài hát là [T1M213] giây.")</f>
        <v>Bài hát được trình diễn ở tốc độ vừa phải với dải cao độ nằm trong [R1A2N3G4E5] [oc0ta1ve2s3]. Việc sử dụng [[K01E12Y23]3 k4ey5] tạo ra bầu không khí khác biệt. Thời gian chạy của bài hát là [T1M213] giây.</v>
      </c>
      <c r="D8" s="2"/>
    </row>
    <row r="9">
      <c r="A9" s="1" t="s">
        <v>17</v>
      </c>
      <c r="B9" s="1" t="s">
        <v>18</v>
      </c>
      <c r="C9" s="2" t="str">
        <f>IFERROR(__xludf.DUMMYFUNCTION("GOOGLETRANSLATE(B9, ""en"", ""vi"")"),"Loại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t"&amp;"rong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n"&amp;"ghiệm âm nhạc hấp dẫn và lôi cuốn.")</f>
        <v>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nghiệm âm nhạc hấp dẫn và lôi cuốn.</v>
      </c>
      <c r="D9" s="2"/>
    </row>
    <row r="10">
      <c r="A10" s="1" t="s">
        <v>19</v>
      </c>
      <c r="B10" s="1" t="s">
        <v>20</v>
      </c>
      <c r="C10" s="2" t="str">
        <f>IFERROR(__xludf.DUMMYFUNCTION("GOOGLETRANSLATE(B10, ""en"", ""vi"")"),"Bản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t"&amp;"ác theo kiểu [[T01I12M23E34_45S56I67G78N89A90T01U12R23E34]4 t5im6e 7si8gn9at0ur1e2] không điển hình với [[N01U12M23_34B45A5 6R67S78]8 b9ar0s1] trong thành phần của nó. Cảm xúc tổng thể tỏa ra từ bài hát này là [E1M2O3T4I5O6N7].")</f>
        <v>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tác theo kiểu [[T01I12M23E34_45S56I67G78N89A90T01U12R23E34]4 t5im6e 7si8gn9at0ur1e2] không điển hình với [[N01U12M23_34B45A5 6R67S78]8 b9ar0s1] trong thành phần của nó. Cảm xúc tổng thể tỏa ra từ bài hát này là [E1M2O3T4I5O6N7].</v>
      </c>
      <c r="D10" s="2"/>
    </row>
    <row r="11">
      <c r="A11" s="1" t="s">
        <v>21</v>
      </c>
      <c r="B11" s="1" t="s">
        <v>22</v>
      </c>
      <c r="C11" s="2" t="str">
        <f>IFERROR(__xludf.DUMMYFUNCTION("GOOGLETRANSLATE(B11,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c"&amp;"ủa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v>
      </c>
      <c r="D11" s="2"/>
    </row>
    <row r="12">
      <c r="A12" s="1" t="s">
        <v>23</v>
      </c>
      <c r="B12" s="1" t="s">
        <v>24</v>
      </c>
      <c r="C12" s="2" t="str">
        <f>IFERROR(__xludf.DUMMYFUNCTION("GOOGLETRANSLATE(B12, ""en"", ""vi"")"),"Bản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"&amp;"điệu phức tạp sẽ tạo thêm sự thú vị cho âm thanh tổng thể.")</f>
        <v>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điệu phức tạp sẽ tạo thêm sự thú vị cho âm thanh tổng thể.</v>
      </c>
      <c r="D12" s="2"/>
    </row>
    <row r="13">
      <c r="A13" s="1" t="s">
        <v>25</v>
      </c>
      <c r="B13" s="1" t="s">
        <v>26</v>
      </c>
      <c r="C13" s="2" t="str">
        <f>IFERROR(__xludf.DUMMYFUNCTION("GOOGLETRANSLATE(B13, ""en"", ""vi"")"),"Loại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thấ"&amp;"y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hoà"&amp;"n cảnh riêng của họ.")</f>
        <v>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hoàn cảnh riêng của họ.</v>
      </c>
      <c r="D13" s="2"/>
    </row>
    <row r="14">
      <c r="A14" s="1" t="s">
        <v>27</v>
      </c>
      <c r="B14" s="1" t="s">
        <v>28</v>
      </c>
      <c r="C14" s="2" t="str">
        <f>IFERROR(__xludf.DUMMYFUNCTION("GOOGLETRANSLATE(B14, ""en"", ""vi"")"),"[[T01I12M23E34_45S56I67G78N89A90T01U12R23E34]4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g"&amp;"óp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f>
        <v>[[T01I12M23E34_45S56I67G78N89A90T01U12R23E34]4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v>
      </c>
      <c r="D14" s="2"/>
    </row>
    <row r="15">
      <c r="A15" s="1" t="s">
        <v>29</v>
      </c>
      <c r="B15" s="1" t="s">
        <v>30</v>
      </c>
      <c r="C15" s="2" t="str">
        <f>IFERROR(__xludf.DUMMYFUNCTION("GOOGLETRANSLATE(B15, ""en"", ""vi"")"),"Âm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hài"&amp;" hòa, giúp giảm căng thẳng và lo lắng. Cho dù bạn đang nghe bài hát này lần đầu tiên hay đã nghe nó nhiều lần trước đó thì khả năng khơi gợi cảm xúc và mang lại sự thoải mái của nó là không thể phủ nhận.")</f>
        <v>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 hòa, giúp giảm căng thẳng và lo lắng. Cho dù bạn đang nghe bài hát này lần đầu tiên hay đã nghe nó nhiều lần trước đó thì khả năng khơi gợi cảm xúc và mang lại sự thoải mái của nó là không thể phủ nhận.</v>
      </c>
      <c r="D15" s="2"/>
    </row>
    <row r="16">
      <c r="A16" s="1" t="s">
        <v>31</v>
      </c>
      <c r="B16" s="1" t="s">
        <v>32</v>
      </c>
      <c r="C16" s="2" t="str">
        <f>IFERROR(__xludf.DUMMYFUNCTION("GOOGLETRANSLATE(B16, ""en"", ""vi"")"),"[te0mp1o2]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khíc"&amp;"h,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f>
        <v>[te0mp1o2]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v>
      </c>
      <c r="D16" s="2"/>
    </row>
    <row r="17">
      <c r="A17" s="1" t="s">
        <v>33</v>
      </c>
      <c r="B17" s="1" t="s">
        <v>34</v>
      </c>
      <c r="C17" s="2" t="str">
        <f>IFERROR(__xludf.DUMMYFUNCTION("GOOGLETRANSLATE(B17, ""en"", ""vi"")"),"Bản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f>
        <v>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v>
      </c>
      <c r="D17" s="2"/>
    </row>
    <row r="18">
      <c r="A18" s="1" t="s">
        <v>35</v>
      </c>
      <c r="B18" s="1" t="s">
        <v>36</v>
      </c>
      <c r="C18" s="2" t="str">
        <f>IFERROR(__xludf.DUMMYFUNCTION("GOOGLETRANSLATE(B18, ""en"", ""vi"")"),"Bài hát này có thời lượng [T1M213] giây và không có bất kỳ [I1N2S3T4R5U6M7E8N9T0S1] nào.")</f>
        <v>Bài hát này có thời lượng [T1M213] giây và không có bất kỳ [I1N2S3T4R5U6M7E8N9T0S1] nào.</v>
      </c>
      <c r="D18" s="2"/>
    </row>
    <row r="19">
      <c r="A19" s="1" t="s">
        <v>37</v>
      </c>
      <c r="B19" s="1" t="s">
        <v>38</v>
      </c>
      <c r="C19" s="2" t="str">
        <f>IFERROR(__xludf.DUMMYFUNCTION("GOOGLETRANSLATE(B19, ""en"", ""vi"")"),"Âm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"&amp;"tố này mang lại cho âm nhạc một chất lượng cảm xúc đặc biệt, khiến nó trở nên khác biệt so với các sáng tác khác.")</f>
        <v>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tố này mang lại cho âm nhạc một chất lượng cảm xúc đặc biệt, khiến nó trở nên khác biệt so với các sáng tác khác.</v>
      </c>
      <c r="D19" s="2"/>
    </row>
    <row r="20">
      <c r="A20" s="1" t="s">
        <v>39</v>
      </c>
      <c r="B20" s="1" t="s">
        <v>40</v>
      </c>
      <c r="C20" s="2" t="str">
        <f>IFERROR(__xludf.DUMMYFUNCTION("GOOGLETRANSLATE(B20, ""en"", ""vi"")"),"Phạm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nhạc"&amp;" duy trì nhịp [te0mp1o2] nhanh. Mặc dù không phải là ví dụ điển hình cho phong cách [G1E2N3R4E5] điển hình, nhưng bài hát này có độ dài [[N01U12M23_34B45A56R67S78]8 b9ar0s1].")</f>
        <v>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 duy trì nhịp [te0mp1o2] nhanh. Mặc dù không phải là ví dụ điển hình cho phong cách [G1E2N3R4E5] điển hình, nhưng bài hát này có độ dài [[N01U12M23_34B45A56R67S78]8 b9ar0s1].</v>
      </c>
      <c r="D20" s="2"/>
    </row>
    <row r="21">
      <c r="A21" s="1" t="s">
        <v>41</v>
      </c>
      <c r="B21" s="1" t="s">
        <v>42</v>
      </c>
      <c r="C21" s="2" t="str">
        <f>IFERROR(__xludf.DUMMYFUNCTION("GOOGLETRANSLATE(B21, ""en"", ""vi"")"),"Bài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và"&amp;" khác biệt. Mặc dù thiếu nhạc cụ truyền thống nhưng bài hát vẫn thu hút người nghe bằng âm thanh êm dịu và giàu sức gợi.")</f>
        <v>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 khác biệt. Mặc dù thiếu nhạc cụ truyền thống nhưng bài hát vẫn thu hút người nghe bằng âm thanh êm dịu và giàu sức gợi.</v>
      </c>
      <c r="D21" s="2"/>
    </row>
    <row r="22">
      <c r="A22" s="1" t="s">
        <v>43</v>
      </c>
      <c r="B22" s="1" t="s">
        <v>44</v>
      </c>
      <c r="C22" s="2" t="str">
        <f>IFERROR(__xludf.DUMMYFUNCTION("GOOGLETRANSLATE(B22,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"&amp;"quy ước âm nhạc điển hình của phong cách [G1E2N3R4E5].")</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quy ước âm nhạc điển hình của phong cách [G1E2N3R4E5].</v>
      </c>
      <c r="D22" s="2"/>
    </row>
    <row r="23">
      <c r="A23" s="1" t="s">
        <v>45</v>
      </c>
      <c r="B23" s="1" t="s">
        <v>46</v>
      </c>
      <c r="C23" s="2" t="str">
        <f>IFERROR(__xludf.DUMMYFUNCTION("GOOGLETRANSLATE(B23, ""en"", ""vi"")"),"Bài hát có cấu trúc [[N01U12M23_34B45A56R67S78]8 b9ar0s1], di chuyển với tốc độ vừa phải. Điều tạo thêm hương vị độc đáo cho bản nhạc này chính là [[K01E12Y23]3 k4ey5].")</f>
        <v>Bài hát có cấu trúc [[N01U12M23_34B45A56R67S78]8 b9ar0s1], di chuyển với tốc độ vừa phải. Điều tạo thêm hương vị độc đáo cho bản nhạc này chính là [[K01E12Y23]3 k4ey5].</v>
      </c>
      <c r="D23" s="2"/>
    </row>
    <row r="24">
      <c r="A24" s="1" t="s">
        <v>47</v>
      </c>
      <c r="B24" s="1" t="s">
        <v>48</v>
      </c>
      <c r="C24" s="2" t="str">
        <f>IFERROR(__xludf.DUMMYFUNCTION("GOOGLETRANSLATE(B24, ""en"", ""vi"")"),"[[T01I12M23E34_45S56I67G78N89A90T01U12R23E34]4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"&amp;"diễn âm nhạc sử dụng [I1N2S3T4R5U6M7E8N9T0S1] để tạo ra âm thanh khác biệt với đặc điểm điển hình của thể loại này.")</f>
        <v>[[T01I12M23E34_45S56I67G78N89A90T01U12R23E34]4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diễn âm nhạc sử dụng [I1N2S3T4R5U6M7E8N9T0S1] để tạo ra âm thanh khác biệt với đặc điểm điển hình của thể loại này.</v>
      </c>
      <c r="D24" s="2"/>
    </row>
    <row r="25">
      <c r="A25" s="1" t="s">
        <v>49</v>
      </c>
      <c r="B25" s="1" t="s">
        <v>50</v>
      </c>
      <c r="C25" s="2" t="str">
        <f>IFERROR(__xludf.DUMMYFUNCTION("GOOGLETRANSLATE(B25, ""en"", ""vi"")"),"Phạm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ph"&amp;"ải là sự thể hiện thực sự của thể loại [G1E2N3R4E5] điển hình, nhưng nó thể hiện [[N01U12M23_34B45A56R67S78]8 b9ar0s1] xuyên suốt bài hát.")</f>
        <v>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phải là sự thể hiện thực sự của thể loại [G1E2N3R4E5] điển hình, nhưng nó thể hiện [[N01U12M23_34B45A56R67S78]8 b9ar0s1] xuyên suốt bài hát.</v>
      </c>
      <c r="D25" s="2"/>
    </row>
    <row r="26">
      <c r="A26" s="1" t="s">
        <v>51</v>
      </c>
      <c r="B26" s="1" t="s">
        <v>52</v>
      </c>
      <c r="C26" s="2" t="str">
        <f>IFERROR(__xludf.DUMMYFUNCTION("GOOGLETRANSLATE(B26, ""en"", ""vi"")"),"Bản nhạc thể hiện âm thanh độc đáo và vang dội nhờ sử dụng [[K01E12Y23]3 k4ey5] và phạm vi cao độ trong [R1A2N3G4E5] [oc0ta1ve2s3]. Bài hát [T1M213]-thứ hai này có nhịp điệu ru ngủ và nổi bật là [I1N2S3T4R5U6M7E8N9T0S1]. Sử dụng [ti0me1 s2ig3na4tu5re6 o7f"&amp;" 8[T91I02M13E24_35S46I57G68N79A80T91U02R13E24]3] không chuẩn và [te0mp1o2], âm thanh của bài hát bị ảnh hưởng nặng nề bởi thể loại [G1E2N3R4E5].")</f>
        <v>Bản nhạc thể hiện âm thanh độc đáo và vang dội nhờ sử dụng [[K01E12Y23]3 k4ey5] và phạm vi cao độ trong [R1A2N3G4E5] [oc0ta1ve2s3]. Bài hát [T1M213]-thứ hai này có nhịp điệu ru ngủ và nổi bật là [I1N2S3T4R5U6M7E8N9T0S1]. Sử dụng [ti0me1 s2ig3na4tu5re6 o7f 8[T91I02M13E24_35S46I57G68N79A80T91U02R13E24]3] không chuẩn và [te0mp1o2], âm thanh của bài hát bị ảnh hưởng nặng nề bởi thể loại [G1E2N3R4E5].</v>
      </c>
      <c r="D26" s="2"/>
    </row>
    <row r="27">
      <c r="A27" s="1" t="s">
        <v>53</v>
      </c>
      <c r="B27" s="1" t="s">
        <v>54</v>
      </c>
      <c r="C27" s="2" t="str">
        <f>IFERROR(__xludf.DUMMYFUNCTION("GOOGLETRANSLATE(B27, ""en"", ""vi"")"),"Bản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f>
        <v>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v>
      </c>
      <c r="D27" s="2"/>
    </row>
    <row r="28">
      <c r="A28" s="1" t="s">
        <v>55</v>
      </c>
      <c r="B28" s="1" t="s">
        <v>56</v>
      </c>
      <c r="C28" s="2" t="str">
        <f>IFERROR(__xludf.DUMMYFUNCTION("GOOGLETRANSLATE(B28, ""en"", ""vi"")"),"Loại nhạc này có đặc điểm là phạm vi cao độ giới hạn là [R1A2N3G4E5] [oc0ta1ve2s3], cho phép nhấn mạnh hơn vào các sắc thái của giai điệu và nhịp điệu. Việc sử dụng [[K01E12Y23]3 k4ey5] trong bản nhạc này mang lại âm thanh mạnh mẽ và đáng nhớ, được bổ sun"&amp;"g bởi nhịp điệu êm dịu và nhẹ nhàng khi bài hát phát trong [T1M213] giây. Âm nhạc trở nên sống động hơn nhờ sử dụng [I1N2S3T4R5U6M7E8N9T0S1], trong khi thước đo của âm nhạc là [T1I2M3E4_5S6I7G8N9A0T1U2R3E4]. Điều đáng chú ý là bản nhạc không sử dụng [I1N2"&amp;"S3T4R5U6M7E8N9T0]. Mặc dù nhịp độ chậm nhưng âm nhạc này có chất lượng độc đáo và khác biệt, chắc chắn sẽ thu hút người nghe.")</f>
        <v>Loại nhạc này có đặc điểm là phạm vi cao độ giới hạn là [R1A2N3G4E5] [oc0ta1ve2s3], cho phép nhấn mạnh hơn vào các sắc thái của giai điệu và nhịp điệu. Việc sử dụng [[K01E12Y23]3 k4ey5] trong bản nhạc này mang lại âm thanh mạnh mẽ và đáng nhớ, được bổ sung bởi nhịp điệu êm dịu và nhẹ nhàng khi bài hát phát trong [T1M213] giây. Âm nhạc trở nên sống động hơn nhờ sử dụng [I1N2S3T4R5U6M7E8N9T0S1], trong khi thước đo của âm nhạc là [T1I2M3E4_5S6I7G8N9A0T1U2R3E4]. Điều đáng chú ý là bản nhạc không sử dụng [I1N2S3T4R5U6M7E8N9T0]. Mặc dù nhịp độ chậm nhưng âm nhạc này có chất lượng độc đáo và khác biệt, chắc chắn sẽ thu hút người nghe.</v>
      </c>
      <c r="D28" s="2"/>
    </row>
    <row r="29">
      <c r="A29" s="1" t="s">
        <v>57</v>
      </c>
      <c r="B29" s="1" t="s">
        <v>58</v>
      </c>
      <c r="C29" s="2" t="str">
        <f>IFERROR(__xludf.DUMMYFUNCTION("GOOGLETRANSLATE(B29, ""en"", ""vi"")"),"Tôi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 s"&amp;"ắm xong và về nhà.")</f>
        <v>Tôi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 sắm xong và về nhà.</v>
      </c>
      <c r="D29" s="2"/>
    </row>
    <row r="30">
      <c r="A30" s="1" t="s">
        <v>59</v>
      </c>
      <c r="B30" s="1" t="s">
        <v>60</v>
      </c>
      <c r="C30" s="2" t="str">
        <f>IFERROR(__xludf.DUMMYFUNCTION("GOOGLETRANSLATE(B30, ""en"", ""vi"")"),"Với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sống"&amp;"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"&amp;"nhàn nhã, thể hiện [E1M2O3T4I5O6N7] làm say đắm khán giả.")</f>
        <v>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nhàn nhã, thể hiện [E1M2O3T4I5O6N7] làm say đắm khán giả.</v>
      </c>
      <c r="D30" s="2"/>
    </row>
    <row r="31">
      <c r="A31" s="1" t="s">
        <v>61</v>
      </c>
      <c r="B31" s="1" t="s">
        <v>62</v>
      </c>
      <c r="C31" s="2" t="str">
        <f>IFERROR(__xludf.DUMMYFUNCTION("GOOGLETRANSLATE(B31, ""en"", ""vi"")"),"Dự án âm nhạc này gợi lên một cảm xúc mạnh mẽ. Bài hát bao gồm [[N01U12M23_34B45A56R67S78]8 b9ar0s1] và có nhịp điệu rất yên bình góp phần tạo nên hiệu ứng êm dịu tổng thể.")</f>
        <v>Dự án âm nhạc này gợi lên một cảm xúc mạnh mẽ. Bài hát bao gồm [[N01U12M23_34B45A56R67S78]8 b9ar0s1] và có nhịp điệu rất yên bình góp phần tạo nên hiệu ứng êm dịu tổng thể.</v>
      </c>
      <c r="D31" s="2"/>
    </row>
    <row r="32">
      <c r="A32" s="1" t="s">
        <v>63</v>
      </c>
      <c r="B32" s="1" t="s">
        <v>64</v>
      </c>
      <c r="C32" s="2" t="str">
        <f>IFERROR(__xludf.DUMMYFUNCTION("GOOGLETRANSLATE(B32, ""en"", ""vi"")"),"Tác phẩm âm nhạc được đề cập đến có đặc điểm [ti0me1 s2ig3na4tu5re6] độc đáo. Ngoài ra, nó bao gồm khoảng [[N01U12M23_34B45A56R67S78]8 b9ar0s1]. Về mặt thiết bị đo, [I1N2S3T4R5U6M7E8N9T0S1] được sử dụng để biểu diễn phần này.")</f>
        <v>Tác phẩm âm nhạc được đề cập đến có đặc điểm [ti0me1 s2ig3na4tu5re6] độc đáo. Ngoài ra, nó bao gồm khoảng [[N01U12M23_34B45A56R67S78]8 b9ar0s1]. Về mặt thiết bị đo, [I1N2S3T4R5U6M7E8N9T0S1] được sử dụng để biểu diễn phần này.</v>
      </c>
      <c r="D32" s="2"/>
    </row>
    <row r="33">
      <c r="A33" s="1" t="s">
        <v>65</v>
      </c>
      <c r="B33" s="1" t="s">
        <v>66</v>
      </c>
      <c r="C33" s="2" t="str">
        <f>IFERROR(__xludf.DUMMYFUNCTION("GOOGLETRANSLATE(B33, ""en"", ""vi"")"),"Bản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t"&amp;"ạo ra trải nghiệm nghe mạnh mẽ và cảm động.")</f>
        <v>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tạo ra trải nghiệm nghe mạnh mẽ và cảm động.</v>
      </c>
      <c r="D33" s="2"/>
    </row>
    <row r="34">
      <c r="A34" s="1" t="s">
        <v>67</v>
      </c>
      <c r="B34" s="1" t="s">
        <v>68</v>
      </c>
      <c r="C34" s="2" t="str">
        <f>IFERROR(__xludf.DUMMYFUNCTION("GOOGLETRANSLATE(B34, ""en"", ""vi"")"),"Âm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[I1"&amp;"N2S3T4R5U6M7E8N9T0S1]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f>
        <v>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v>
      </c>
      <c r="D34" s="2"/>
    </row>
    <row r="35">
      <c r="A35" s="1" t="s">
        <v>69</v>
      </c>
      <c r="B35" s="1" t="s">
        <v>70</v>
      </c>
      <c r="C35" s="2" t="str">
        <f>IFERROR(__xludf.DUMMYFUNCTION("GOOGLETRANSLATE(B35, ""en"", ""vi"")"),"Phạm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"&amp;"thích. Không có [I1N2S3T4R5U6M7E8N9T0S1], nhạc ở [T1I2M3E4_5S6I7G8N9A0T1U2R3E4] và phát ở mức thấp [te0mp1o2]. Nó phá vỡ truyền thống của phong cách [G1E2N3R4E5] và chiều dài của nó kéo dài khoảng [[N01U12M23_34B45A56R67S78]8 b9ar0s1].")</f>
        <v>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thích. Không có [I1N2S3T4R5U6M7E8N9T0S1], nhạc ở [T1I2M3E4_5S6I7G8N9A0T1U2R3E4] và phát ở mức thấp [te0mp1o2]. Nó phá vỡ truyền thống của phong cách [G1E2N3R4E5] và chiều dài của nó kéo dài khoảng [[N01U12M23_34B45A56R67S78]8 b9ar0s1].</v>
      </c>
      <c r="D35" s="2"/>
    </row>
    <row r="36">
      <c r="A36" s="1" t="s">
        <v>71</v>
      </c>
      <c r="B36" s="1" t="s">
        <v>72</v>
      </c>
      <c r="C36" s="2" t="str">
        <f>IFERROR(__xludf.DUMMYFUNCTION("GOOGLETRANSLATE(B36, ""en"", ""vi"")"),"Bài hát này có nhịp điệu chậm và bao gồm [[N01U12M23_34B45A56R67S78]8 b9ar0s1] trong suốt thời lượng của nó, tức là [T1M213] giây.")</f>
        <v>Bài hát này có nhịp điệu chậm và bao gồm [[N01U12M23_34B45A56R67S78]8 b9ar0s1] trong suốt thời lượng của nó, tức là [T1M213] giây.</v>
      </c>
      <c r="D36" s="2"/>
    </row>
    <row r="37">
      <c r="A37" s="1" t="s">
        <v>73</v>
      </c>
      <c r="B37" s="1" t="s">
        <v>74</v>
      </c>
      <c r="C37" s="2" t="str">
        <f>IFERROR(__xludf.DUMMYFUNCTION("GOOGLETRANSLATE(B37, ""en"", ""vi"")"),"Dải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B"&amp;"ài hát có [[T01I12M23E34_45S56I67G78N89A90T01U12R23E34]4 t5im6e 7si8gn9at0ur1e2] không điển hình và chạy trong [T1M213] giây.")</f>
        <v>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Bài hát có [[T01I12M23E34_45S56I67G78N89A90T01U12R23E34]4 t5im6e 7si8gn9at0ur1e2] không điển hình và chạy trong [T1M213] giây.</v>
      </c>
      <c r="D37" s="2"/>
    </row>
    <row r="38">
      <c r="A38" s="1" t="s">
        <v>75</v>
      </c>
      <c r="B38" s="1" t="s">
        <v>76</v>
      </c>
      <c r="C38" s="2" t="str">
        <f>IFERROR(__xludf.DUMMYFUNCTION("GOOGLETRANSLATE(B38,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"&amp;"của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kh"&amp;"ông có các đặc điểm xác định của kiểu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không có các đặc điểm xác định của kiểu [G1E2N3R4E5].</v>
      </c>
      <c r="D38" s="2"/>
    </row>
    <row r="39">
      <c r="A39" s="1" t="s">
        <v>77</v>
      </c>
      <c r="B39" s="1" t="s">
        <v>78</v>
      </c>
      <c r="C39" s="2" t="str">
        <f>IFERROR(__xludf.DUMMYFUNCTION("GOOGLETRANSLATE(B39, ""en"", ""vi"")"),"Bài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th"&amp;"ước đo của bản nhạc là [T1I2M3E4_5S6I7G8N9A0T1U2R3E4].")</f>
        <v>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thước đo của bản nhạc là [T1I2M3E4_5S6I7G8N9A0T1U2R3E4].</v>
      </c>
      <c r="D39" s="2"/>
    </row>
    <row r="40">
      <c r="A40" s="1" t="s">
        <v>79</v>
      </c>
      <c r="B40" s="1" t="s">
        <v>80</v>
      </c>
      <c r="C40" s="2" t="str">
        <f>IFERROR(__xludf.DUMMYFUNCTION("GOOGLETRANSLATE(B40, ""en"", ""vi"")"),"Việc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g"&amp;"iãn.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"&amp;"có đặc điểm là [E1M2O3T4I5O6N7].")</f>
        <v>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có đặc điểm là [E1M2O3T4I5O6N7].</v>
      </c>
      <c r="D40" s="2"/>
    </row>
    <row r="41">
      <c r="A41" s="1" t="s">
        <v>81</v>
      </c>
      <c r="B41" s="1" t="s">
        <v>82</v>
      </c>
      <c r="C41" s="2" t="str">
        <f>IFERROR(__xludf.DUMMYFUNCTION("GOOGLETRANSLATE(B41, ""en"", ""vi"")"),"Bản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["&amp;"T1M213]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bản nhạc"&amp;". Cùng với nhau, tất cả những yếu tố này tạo nên một tác phẩm âm nhạc độc đáo và đáng nhớ.")</f>
        <v>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bản nhạc. Cùng với nhau, tất cả những yếu tố này tạo nên một tác phẩm âm nhạc độc đáo và đáng nhớ.</v>
      </c>
      <c r="D41" s="2"/>
    </row>
    <row r="42">
      <c r="A42" s="1" t="s">
        <v>53</v>
      </c>
      <c r="B42" s="1" t="s">
        <v>83</v>
      </c>
      <c r="C42" s="2" t="str">
        <f>IFERROR(__xludf.DUMMYFUNCTION("GOOGLETRANSLATE(B42, ""en"", ""vi"")"),"Dải cao độ [R1A2N3G4E5] [oc0ta1ve2s3] trong bản nhạc này mang đến trải nghiệm nghe độc ​​đáo và đáng nhớ. Việc sử dụng [[K01E12Y23]3 k4ey5] cũng tạo ra bảng âm thanh phong phú và sống động. Cùng với nhau, những yếu tố này tạo nên một tác phẩm âm nhạc hấp "&amp;"dẫn,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f>
        <v>Dải cao độ [R1A2N3G4E5] [oc0ta1ve2s3] trong bản nhạc này mang đến trải nghiệm nghe độc ​​đáo và đáng nhớ. Việc sử dụng [[K01E12Y23]3 k4ey5] cũng tạo ra bảng âm thanh phong phú và sống động. Cùng với nhau, những yếu tố này tạo nên một tác phẩm âm nhạc hấp 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v>
      </c>
      <c r="D42" s="2"/>
    </row>
    <row r="43">
      <c r="A43" s="1" t="s">
        <v>84</v>
      </c>
      <c r="B43" s="1" t="s">
        <v>85</v>
      </c>
      <c r="C43" s="2" t="str">
        <f>IFERROR(__xludf.DUMMYFUNCTION("GOOGLETRANSLATE(B43, ""en"", ""vi"")"),"Đoạn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[I1N2S3T"&amp;"4R5U6M7E8N9T0S1]. [ti0me1 s2ig3na4tu5re6] của bài hát này là duy nhất, với [T1I2M3E4_5S6I7G8N9A0T1U2R3E4] được sử dụng. Nó được thực hiện nhanh chóng và có bản chất là [E1M2O3T4I5O6N7], bao gồm [[N01U12M23_34B45A56R67S78]8 b9ar0s1].")</f>
        <v>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[I1N2S3T4R5U6M7E8N9T0S1]. [ti0me1 s2ig3na4tu5re6] của bài hát này là duy nhất, với [T1I2M3E4_5S6I7G8N9A0T1U2R3E4] được sử dụng. Nó được thực hiện nhanh chóng và có bản chất là [E1M2O3T4I5O6N7], bao gồm [[N01U12M23_34B45A56R67S78]8 b9ar0s1].</v>
      </c>
      <c r="D43" s="2"/>
    </row>
    <row r="44">
      <c r="A44" s="1" t="s">
        <v>86</v>
      </c>
      <c r="B44" s="1" t="s">
        <v>87</v>
      </c>
      <c r="C44" s="2" t="str">
        <f>IFERROR(__xludf.DUMMYFUNCTION("GOOGLETRANSLATE(B44, ""en"", ""vi"")"),"Bản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[I1N2S3T4R5U6M7E8N9T0"&amp;"S1]. Với ký tự [G1E2N3R4E5] không thể nhầm lẫn, âm nhạc bao gồm tổng cộng [[N01U12M23_34B45A56R67S78]8 b9ar0s1].")</f>
        <v>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[I1N2S3T4R5U6M7E8N9T0S1]. Với ký tự [G1E2N3R4E5] không thể nhầm lẫn, âm nhạc bao gồm tổng cộng [[N01U12M23_34B45A56R67S78]8 b9ar0s1].</v>
      </c>
      <c r="D44" s="2"/>
    </row>
    <row r="45">
      <c r="A45" s="1" t="s">
        <v>88</v>
      </c>
      <c r="B45" s="1" t="s">
        <v>89</v>
      </c>
      <c r="C45" s="2" t="str">
        <f>IFERROR(__xludf.DUMMYFUNCTION("GOOGLETRANSLATE(B45, ""en"", ""vi"")"),"Việc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s2ig3na4tu5r"&amp;"e6] của bản nhạc là [T1I2M3E4_5S6I7G8N9A0T1U2R3E4].")</f>
        <v>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s2ig3na4tu5re6] của bản nhạc là [T1I2M3E4_5S6I7G8N9A0T1U2R3E4].</v>
      </c>
      <c r="D45" s="2"/>
    </row>
    <row r="46">
      <c r="A46" s="1" t="s">
        <v>90</v>
      </c>
      <c r="B46" s="1" t="s">
        <v>91</v>
      </c>
      <c r="C46" s="2" t="str">
        <f>IFERROR(__xludf.DUMMYFUNCTION("GOOGLETRANSLATE(B46, ""en"", ""vi"")"),"Bài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"&amp;"ràng tạo nên trải nghiệm âm nhạc tràn đầy năng lượng và hấp dẫn.")</f>
        <v>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ràng tạo nên trải nghiệm âm nhạc tràn đầy năng lượng và hấp dẫn.</v>
      </c>
      <c r="D46" s="2"/>
    </row>
    <row r="47">
      <c r="A47" s="1" t="s">
        <v>92</v>
      </c>
      <c r="B47" s="1" t="s">
        <v>93</v>
      </c>
      <c r="C47" s="2" t="str">
        <f>IFERROR(__xludf.DUMMYFUNCTION("GOOGLETRANSLATE(B47, ""en"", ""vi"")"),"Dải cao độ của [R1A2N3G4E5] [oc0ta1ve2s3] tạo thêm nét đặc biệt cho âm nhạc, nhấn mạnh chiều sâu cảm xúc của nó, trong khi việc sử dụng [[K01E12Y23]3 k4ey5] truyền tải âm thanh độc đáo và vang dội. Với độ dài [T1M213] giây, bài hát này có nhịp điệu vừa ph"&amp;"ải và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hiện"&amp;" thực sự của thể loại [G1E2N3R4E5] điển hình.")</f>
        <v>Dải cao độ của [R1A2N3G4E5] [oc0ta1ve2s3] tạo thêm nét đặc biệt cho âm nhạc, nhấn mạnh chiều sâu cảm xúc của nó, trong khi việc sử dụng [[K01E12Y23]3 k4ey5] truyền tải âm thanh độc đáo và vang dội. Với độ dài [T1M213] giây, bài hát này có nhịp điệu vừa phải và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 thực sự của thể loại [G1E2N3R4E5] điển hình.</v>
      </c>
      <c r="D47" s="2"/>
    </row>
    <row r="48">
      <c r="A48" s="1" t="s">
        <v>94</v>
      </c>
      <c r="B48" s="1" t="s">
        <v>95</v>
      </c>
      <c r="C48" s="2" t="str">
        <f>IFERROR(__xludf.DUMMYFUNCTION("GOOGLETRANSLATE(B48, ""en"", ""vi"")"),"Dải cao độ của [R1A2N3G4E5] [oc0ta1ve2s3] tạo thêm nét đặc biệt cho âm nhạc, nhấn mạnh chiều sâu cảm xúc của nó, trong khi [[K01E12Y23]3 k4ey5] mang lại âm thanh mạnh mẽ và đáng nhớ. Với thời lượng [T1M213] giây, bài hát này có nhịp điệu nhẹ nhàng và êm d"&amp;"ịu, chứa đầy [E1M2O3T4I5O6N7] và kéo dài [[N01U12M23_34B45A56R67S78]8 b9ar0s1].")</f>
        <v>Dải cao độ của [R1A2N3G4E5] [oc0ta1ve2s3] tạo thêm nét đặc biệt cho âm nhạc, nhấn mạnh chiều sâu cảm xúc của nó, trong khi [[K01E12Y23]3 k4ey5] mang lại âm thanh mạnh mẽ và đáng nhớ. Với thời lượng [T1M213] giây, bài hát này có nhịp điệu nhẹ nhàng và êm dịu, chứa đầy [E1M2O3T4I5O6N7] và kéo dài [[N01U12M23_34B45A56R67S78]8 b9ar0s1].</v>
      </c>
      <c r="D48" s="2"/>
    </row>
    <row r="49">
      <c r="A49" s="1" t="s">
        <v>96</v>
      </c>
      <c r="B49" s="1" t="s">
        <v>97</v>
      </c>
      <c r="C49" s="2" t="str">
        <f>IFERROR(__xludf.DUMMYFUNCTION("GOOGLETRANSLATE(B49, ""en"", ""vi"")"),"Âm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f>
        <v>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v>
      </c>
      <c r="D49" s="2"/>
    </row>
    <row r="50">
      <c r="A50" s="1" t="s">
        <v>98</v>
      </c>
      <c r="B50" s="1" t="s">
        <v>99</v>
      </c>
      <c r="C50" s="2" t="str">
        <f>IFERROR(__xludf.DUMMYFUNCTION("GOOGLETRANSLATE(B50, ""en"", ""vi"")"),"Bản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Được"&amp;" phát ở tốc độ vừa phải [te0mp1o2], bài hát bao gồm [[N01U12M23_34B45A56R67S78]8 b9ar0s1], thể hiện bố cục được chế tác cẩn thận.")</f>
        <v>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 phát ở tốc độ vừa phải [te0mp1o2], bài hát bao gồm [[N01U12M23_34B45A56R67S78]8 b9ar0s1], thể hiện bố cục được chế tác cẩn thận.</v>
      </c>
      <c r="D50" s="2"/>
    </row>
    <row r="51">
      <c r="A51" s="1" t="s">
        <v>100</v>
      </c>
      <c r="B51" s="1" t="s">
        <v>101</v>
      </c>
      <c r="C51" s="2" t="str">
        <f>IFERROR(__xludf.DUMMYFUNCTION("GOOGLETRANSLATE(B51, ""en"", ""vi"")"),"Bài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"&amp;"Bạn sẽ không nghe thấy bất kỳ [I1N2S3T4R5U6M7E8N9T0S1] nào trong [ti0me1 s2ig3na4tu5re6] [T1I2M3E4_5S6I7G8N9A0T1U2R3E4] độc đáo này. Mặc dù tốc độ nhanh nhưng âm nhạc lại gợi lên [E1M2O3T4I5O6N7] một cách tự nhiên.")</f>
        <v>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Bạn sẽ không nghe thấy bất kỳ [I1N2S3T4R5U6M7E8N9T0S1] nào trong [ti0me1 s2ig3na4tu5re6] [T1I2M3E4_5S6I7G8N9A0T1U2R3E4] độc đáo này. Mặc dù tốc độ nhanh nhưng âm nhạc lại gợi lên [E1M2O3T4I5O6N7] một cách tự nhiên.</v>
      </c>
      <c r="D51" s="2"/>
    </row>
    <row r="52">
      <c r="A52" s="1" t="s">
        <v>102</v>
      </c>
      <c r="B52" s="1" t="s">
        <v>103</v>
      </c>
      <c r="C52" s="2" t="str">
        <f>IFERROR(__xludf.DUMMYFUNCTION("GOOGLETRANSLATE(B52, ""en"", ""vi"")"),"Bản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"&amp;"đặt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và"&amp;" cách thực hiện được trau chuốt cẩn thận.")</f>
        <v>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 cách thực hiện được trau chuốt cẩn thận.</v>
      </c>
      <c r="D52" s="2"/>
    </row>
    <row r="53">
      <c r="A53" s="1" t="s">
        <v>104</v>
      </c>
      <c r="B53" s="1" t="s">
        <v>105</v>
      </c>
      <c r="C53" s="2" t="str">
        <f>IFERROR(__xludf.DUMMYFUNCTION("GOOGLETRANSLATE(B53, ""en"", ""vi"")"),"Bài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tác"&amp;" phẩm âm nhạc này.")</f>
        <v>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 phẩm âm nhạc này.</v>
      </c>
      <c r="D53" s="2"/>
    </row>
    <row r="54">
      <c r="A54" s="1" t="s">
        <v>106</v>
      </c>
      <c r="B54" s="1" t="s">
        <v>107</v>
      </c>
      <c r="C54" s="2" t="str">
        <f>IFERROR(__xludf.DUMMYFUNCTION("GOOGLETRANSLATE(B54, ""en"", ""vi"")"),"Bài hát có nhịp điệu rất êm dịu đã cố tình loại bỏ nhạc cụ.")</f>
        <v>Bài hát có nhịp điệu rất êm dịu đã cố tình loại bỏ nhạc cụ.</v>
      </c>
      <c r="D54" s="2"/>
    </row>
    <row r="55">
      <c r="A55" s="1" t="s">
        <v>108</v>
      </c>
      <c r="B55" s="1" t="s">
        <v>109</v>
      </c>
      <c r="C55" s="2" t="str">
        <f>IFERROR(__xludf.DUMMYFUNCTION("GOOGLETRANSLATE(B55, ""en"", ""vi"")"),"Đoạn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bà"&amp;"i hát này. Một [ti0me1 s2ig3na4tu5re6] [T1I2M3E4_5S6I7G8N9A0T1U2R3E4] bất thường được sử dụng và nhịp điệu nhanh. Cảm xúc tổng thể của âm nhạc tỏa ra [E1M2O3T4I5O6N7].")</f>
        <v>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bài hát này. Một [ti0me1 s2ig3na4tu5re6] [T1I2M3E4_5S6I7G8N9A0T1U2R3E4] bất thường được sử dụng và nhịp điệu nhanh. Cảm xúc tổng thể của âm nhạc tỏa ra [E1M2O3T4I5O6N7].</v>
      </c>
      <c r="D55" s="2"/>
    </row>
    <row r="56">
      <c r="A56" s="1" t="s">
        <v>110</v>
      </c>
      <c r="B56" s="1" t="s">
        <v>111</v>
      </c>
      <c r="C56" s="2" t="str">
        <f>IFERROR(__xludf.DUMMYFUNCTION("GOOGLETRANSLATE(B56, ""en"", ""vi"")"),"Phạm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[oc0ta1"&amp;"ve2s3],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thường"&amp;" được biểu thị bằng một số [oc0ta1ve2s3] nhất định. Do đó, phạm vi cao độ của một nhạc cụ có thể được mô tả là nằm trong phạm vi cụ thể của [oc0ta1ve2s3], chẳng hạn như [R1A2N3G4E5] [oc0ta1ve2s3].")</f>
        <v>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 được biểu thị bằng một số [oc0ta1ve2s3] nhất định. Do đó, phạm vi cao độ của một nhạc cụ có thể được mô tả là nằm trong phạm vi cụ thể của [oc0ta1ve2s3], chẳng hạn như [R1A2N3G4E5] [oc0ta1ve2s3].</v>
      </c>
      <c r="D56" s="2"/>
    </row>
    <row r="57">
      <c r="A57" s="1" t="s">
        <v>112</v>
      </c>
      <c r="B57" s="1" t="s">
        <v>113</v>
      </c>
      <c r="C57" s="2" t="str">
        <f>IFERROR(__xludf.DUMMYFUNCTION("GOOGLETRANSLATE(B57, ""en"", ""vi"")"),"Bản nhạc này có [te0mp1o2] nhanh và được phát ra âm thanh thông qua các nhạc cụ.")</f>
        <v>Bản nhạc này có [te0mp1o2] nhanh và được phát ra âm thanh thông qua các nhạc cụ.</v>
      </c>
      <c r="D57" s="2"/>
    </row>
    <row r="58">
      <c r="A58" s="1" t="s">
        <v>114</v>
      </c>
      <c r="B58" s="1" t="s">
        <v>115</v>
      </c>
      <c r="C58" s="2" t="str">
        <f>IFERROR(__xludf.DUMMYFUNCTION("GOOGLETRANSLATE(B58, ""en"", ""vi"")"),"Âm nhạc, tuân theo nhịp [T1I2M3E4_5S6I7G8N9A0T1U2R3E4], truyền tải hiệu quả [E1M2O3T4I5O6N7] bằng cách sử dụng hiệu quả [I1N2S3T4R5U6M7E8N9T0S1].")</f>
        <v>Âm nhạc, tuân theo nhịp [T1I2M3E4_5S6I7G8N9A0T1U2R3E4], truyền tải hiệu quả [E1M2O3T4I5O6N7] bằng cách sử dụng hiệu quả [I1N2S3T4R5U6M7E8N9T0S1].</v>
      </c>
      <c r="D58" s="2"/>
    </row>
    <row r="59">
      <c r="A59" s="1" t="s">
        <v>116</v>
      </c>
      <c r="B59" s="1" t="s">
        <v>117</v>
      </c>
      <c r="C59" s="2" t="str">
        <f>IFERROR(__xludf.DUMMYFUNCTION("GOOGLETRANSLATE(B59, ""en"", ""vi"")"),"Bài hát này dài [T1M213] giây và phát triển trong [[N01U12M23_34B45A56R67S78]8 b9ar0s1]. [te0mp1o2] của bài hát nằm ở khoảng giữa.")</f>
        <v>Bài hát này dài [T1M213] giây và phát triển trong [[N01U12M23_34B45A56R67S78]8 b9ar0s1]. [te0mp1o2] của bài hát nằm ở khoảng giữa.</v>
      </c>
      <c r="D59" s="2"/>
    </row>
    <row r="60">
      <c r="A60" s="1" t="s">
        <v>118</v>
      </c>
      <c r="B60" s="1" t="s">
        <v>119</v>
      </c>
      <c r="C60" s="2" t="str">
        <f>IFERROR(__xludf.DUMMYFUNCTION("GOOGLETRANSLATE(B60, ""en"", ""vi"")"),"Bản nhạc này mang lại trải nghiệm nghe độc ​​đáo và đáng nhớ với dải cao độ [R1A2N3G4E5] [oc0ta1ve2s3] và âm thanh mạnh mẽ trong [[K01E12Y23]3 k4ey5]. Với thời gian chạy [T1M213] giây, [te0mp1o2] vừa phải và thú vị của bài hát sẽ tạo ra trải nghiệm sống đ"&amp;"ộng.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t"&amp;"hống của thể loại [G1E2N3R4E5], nhưng bài hát này trải dài khoảng [[N01U12M23_34B45A56R67S78]8 b9ar0s1], lôi cuốn người nghe xuyên suốt.")</f>
        <v>Bản nhạc này mang lại trải nghiệm nghe độc ​​đáo và đáng nhớ với dải cao độ [R1A2N3G4E5] [oc0ta1ve2s3] và âm thanh mạnh mẽ trong [[K01E12Y23]3 k4ey5]. Với thời gian chạy [T1M213] giây, [te0mp1o2] vừa phải và thú vị của bài hát sẽ tạo ra trải nghiệm sống động.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thống của thể loại [G1E2N3R4E5], nhưng bài hát này trải dài khoảng [[N01U12M23_34B45A56R67S78]8 b9ar0s1], lôi cuốn người nghe xuyên suốt.</v>
      </c>
      <c r="D60" s="2"/>
    </row>
    <row r="61">
      <c r="A61" s="1" t="s">
        <v>120</v>
      </c>
      <c r="B61" s="1" t="s">
        <v>121</v>
      </c>
      <c r="C61" s="2" t="str">
        <f>IFERROR(__xludf.DUMMYFUNCTION("GOOGLETRANSLATE(B61, ""en"", ""vi"")"),"Nhịp điệu của bài hát này vừa phải và bạn sẽ không tìm thấy bất kỳ nhạc cụ nào trong đó.")</f>
        <v>Nhịp điệu của bài hát này vừa phải và bạn sẽ không tìm thấy bất kỳ nhạc cụ nào trong đó.</v>
      </c>
      <c r="D61" s="2"/>
    </row>
    <row r="62">
      <c r="A62" s="1" t="s">
        <v>122</v>
      </c>
      <c r="B62" s="1" t="s">
        <v>123</v>
      </c>
      <c r="C62" s="2" t="str">
        <f>IFERROR(__xludf.DUMMYFUNCTION("GOOGLETRANSLATE(B62,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"&amp;"điệu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"&amp;"nhạc thể hiện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nhạc thể hiện [E1M2O3T4I5O6N7].</v>
      </c>
      <c r="D62" s="2"/>
    </row>
    <row r="63">
      <c r="A63" s="1" t="s">
        <v>124</v>
      </c>
      <c r="B63" s="1" t="s">
        <v>125</v>
      </c>
      <c r="C63" s="2" t="str">
        <f>IFERROR(__xludf.DUMMYFUNCTION("GOOGLETRANSLATE(B63, ""en"", ""vi"")"),"Bài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[[N01U12M23_34B45A56"&amp;"R67S78]8 b9ar0s1], góp phần tạo nên bản chất chậm rãi của âm nhạc. Cảm xúc tổng thể của bài hát được đặc trưng bởi [E1M2O3T4I5O6N7].")</f>
        <v>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[[N01U12M23_34B45A56R67S78]8 b9ar0s1], góp phần tạo nên bản chất chậm rãi của âm nhạc. Cảm xúc tổng thể của bài hát được đặc trưng bởi [E1M2O3T4I5O6N7].</v>
      </c>
      <c r="D63" s="2"/>
    </row>
    <row r="64">
      <c r="A64" s="1" t="s">
        <v>126</v>
      </c>
      <c r="B64" s="1" t="s">
        <v>127</v>
      </c>
      <c r="C64" s="2" t="str">
        <f>IFERROR(__xludf.DUMMYFUNCTION("GOOGLETRANSLATE(B64, ""en"", ""vi"")"),"Đoạn nhạc trải dài [[N01U12M23_34B45A56R67S78]8 b9ar0s1] và thể hiện phạm vi cao độ trong [R1A2N3G4E5] [oc0ta1ve2s3]. Nhịp điệu rất mạnh mẽ trong khi nhịp độ của bài hát vừa phải. Thông qua bố cục, âm nhạc truyền tải một cách hiệu quả [E1M2O3T4I5O6N7].")</f>
        <v>Đoạn nhạc trải dài [[N01U12M23_34B45A56R67S78]8 b9ar0s1] và thể hiện phạm vi cao độ trong [R1A2N3G4E5] [oc0ta1ve2s3]. Nhịp điệu rất mạnh mẽ trong khi nhịp độ của bài hát vừa phải. Thông qua bố cục, âm nhạc truyền tải một cách hiệu quả [E1M2O3T4I5O6N7].</v>
      </c>
      <c r="D64" s="2"/>
    </row>
    <row r="65">
      <c r="A65" s="1" t="s">
        <v>128</v>
      </c>
      <c r="B65" s="1" t="s">
        <v>129</v>
      </c>
      <c r="C65" s="2" t="str">
        <f>IFERROR(__xludf.DUMMYFUNCTION("GOOGLETRANSLATE(B65, ""en"", ""vi"")"),"Bài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[te0mp1o2"&amp;"] vừa phải.")</f>
        <v>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 vừa phải.</v>
      </c>
      <c r="D65" s="2"/>
    </row>
    <row r="66">
      <c r="A66" s="1" t="s">
        <v>130</v>
      </c>
      <c r="B66" s="1" t="s">
        <v>131</v>
      </c>
      <c r="C66" s="2" t="str">
        <f>IFERROR(__xludf.DUMMYFUNCTION("GOOGLETRANSLATE(B66, ""en"", ""vi"")"),"Bản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dụng"&amp;" [I1N2S3T4R5U6M7E8N9T0S1] trong phần trình diễn âm nhạc. Mặc dù có tiết tấu chậm nhưng bài hát lại khác xa với âm thanh đặc trưng của phong cách [G1E2N3R4E5].")</f>
        <v>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 [I1N2S3T4R5U6M7E8N9T0S1] trong phần trình diễn âm nhạc. Mặc dù có tiết tấu chậm nhưng bài hát lại khác xa với âm thanh đặc trưng của phong cách [G1E2N3R4E5].</v>
      </c>
      <c r="D66" s="2"/>
    </row>
    <row r="67">
      <c r="A67" s="1" t="s">
        <v>132</v>
      </c>
      <c r="B67" s="1" t="s">
        <v>133</v>
      </c>
      <c r="C67" s="2" t="str">
        <f>IFERROR(__xludf.DUMMYFUNCTION("GOOGLETRANSLATE(B67, ""en"", ""vi"")"),"Bài hát chạy trong [T1M213] giây, được phát ở tốc độ nhanh và có [ti0me1 s2ig3na4tu5re6 o7f 8[T91I02M13E24_35S46I57G68N79A80T91U02R13E24]3]. Tuy nhiên, nó không gợi lên âm thanh [G1E2N3R4E5] cổ điển.")</f>
        <v>Bài hát chạy trong [T1M213] giây, được phát ở tốc độ nhanh và có [ti0me1 s2ig3na4tu5re6 o7f 8[T91I02M13E24_35S46I57G68N79A80T91U02R13E24]3]. Tuy nhiên, nó không gợi lên âm thanh [G1E2N3R4E5] cổ điển.</v>
      </c>
      <c r="D67" s="2"/>
    </row>
    <row r="68">
      <c r="A68" s="1" t="s">
        <v>134</v>
      </c>
      <c r="B68" s="1" t="s">
        <v>135</v>
      </c>
      <c r="C68" s="2" t="str">
        <f>IFERROR(__xludf.DUMMYFUNCTION("GOOGLETRANSLATE(B68, ""en"", ""vi"")"),"[[K01E12Y23]3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[I1N2S3T"&amp;"4R5U6M7E8N9T0S1] không phải là một phần nhạc cụ trong bài hát này, được đặc trưng bởi [te0mp1o2] cao và [E1M2O3T4I5O6N7].")</f>
        <v>[[K01E12Y23]3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[I1N2S3T4R5U6M7E8N9T0S1] không phải là một phần nhạc cụ trong bài hát này, được đặc trưng bởi [te0mp1o2] cao và [E1M2O3T4I5O6N7].</v>
      </c>
      <c r="D68" s="2"/>
    </row>
    <row r="69">
      <c r="A69" s="1" t="s">
        <v>136</v>
      </c>
      <c r="B69" s="1" t="s">
        <v>137</v>
      </c>
      <c r="C69" s="2" t="str">
        <f>IFERROR(__xludf.DUMMYFUNCTION("GOOGLETRANSLATE(B69, ""en"", ""vi"")"),"Phạm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t"&amp;"hời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"&amp;"để tạo ra một hành trình âm nhạc khác biệt và đắm chìm.")</f>
        <v>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để tạo ra một hành trình âm nhạc khác biệt và đắm chìm.</v>
      </c>
      <c r="D69" s="2"/>
    </row>
    <row r="70">
      <c r="A70" s="1" t="s">
        <v>138</v>
      </c>
      <c r="B70" s="1" t="s">
        <v>139</v>
      </c>
      <c r="C70" s="2" t="str">
        <f>IFERROR(__xludf.DUMMYFUNCTION("GOOGLETRANSLATE(B70, ""en"", ""vi"")"),"Bài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nghi"&amp;"ệm âm nhạc độc đáo.")</f>
        <v>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nghiệm âm nhạc độc đáo.</v>
      </c>
      <c r="D70" s="2"/>
    </row>
    <row r="71">
      <c r="A71" s="1" t="s">
        <v>140</v>
      </c>
      <c r="B71" s="1" t="s">
        <v>141</v>
      </c>
      <c r="C71" s="2" t="str">
        <f>IFERROR(__xludf.DUMMYFUNCTION("GOOGLETRANSLATE(B71, ""en"", ""vi"")"),"Bài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b"&amp;"iệt cho bài hát. Tuy có nhịp [te0mp1o2] chậm nhưng bài hát lại có nhịp điệu mượt mà và đều đặn, tạo nên bầu không khí thư thái, tĩnh lặng. Thứ ba, nhạc được chơi bằng [I1N2S3T4R5U6M7E8N9T0S1], đóng vai trò quan trọng trong việc định hình âm thanh tổng thể"&amp;"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f>
        <v>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biệt cho bài hát. Tuy có nhịp [te0mp1o2] chậm nhưng bài hát lại có nhịp điệu mượt mà và đều đặn, tạo nên bầu không khí thư thái, tĩnh lặng. Thứ ba, nhạc được chơi bằng [I1N2S3T4R5U6M7E8N9T0S1], đóng vai trò quan trọng trong việc định hình âm thanh tổng thể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v>
      </c>
      <c r="D71" s="2"/>
    </row>
    <row r="72">
      <c r="A72" s="1" t="s">
        <v>142</v>
      </c>
      <c r="B72" s="1" t="s">
        <v>143</v>
      </c>
      <c r="C72" s="2" t="str">
        <f>IFERROR(__xludf.DUMMYFUNCTION("GOOGLETRANSLATE(B72, ""en"", ""vi"")"),"Âm nhạc bao gồm [[N01U12M23_34B45A56R67S78]8 b9ar0s1] và được phát âm thanh thông qua [I1N2S3T4R5U6M7E8N9T0S1]. Phạm vi cao độ của nó nằm trong [R1A2N3G4E5] [oc0ta1ve2s3].")</f>
        <v>Âm nhạc bao gồm [[N01U12M23_34B45A56R67S78]8 b9ar0s1] và được phát âm thanh thông qua [I1N2S3T4R5U6M7E8N9T0S1]. Phạm vi cao độ của nó nằm trong [R1A2N3G4E5] [oc0ta1ve2s3].</v>
      </c>
      <c r="D72" s="2"/>
    </row>
    <row r="73">
      <c r="A73" s="1" t="s">
        <v>144</v>
      </c>
      <c r="B73" s="1" t="s">
        <v>145</v>
      </c>
      <c r="C73" s="2" t="str">
        <f>IFERROR(__xludf.DUMMYFUNCTION("GOOGLETRANSLATE(B73, ""en"", ""vi"")"),"Việc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[T1I2M3E4_5S6"&amp;"I7G8N9A0T1U2R3E4] làm thước đo âm nhạc. [I1N2S3T4R5U6M7E8N9T0S1] được sử dụng trong phần trình diễn âm nhạc, thể hiện tính bắt nguồn của bài hát trong các quy ước của âm nhạc [G1E2N3R4E5].")</f>
        <v>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[T1I2M3E4_5S6I7G8N9A0T1U2R3E4] làm thước đo âm nhạc. [I1N2S3T4R5U6M7E8N9T0S1] được sử dụng trong phần trình diễn âm nhạc, thể hiện tính bắt nguồn của bài hát trong các quy ước của âm nhạc [G1E2N3R4E5].</v>
      </c>
      <c r="D73" s="2"/>
    </row>
    <row r="74">
      <c r="A74" s="1" t="s">
        <v>146</v>
      </c>
      <c r="B74" s="1" t="s">
        <v>147</v>
      </c>
      <c r="C74" s="2" t="str">
        <f>IFERROR(__xludf.DUMMYFUNCTION("GOOGLETRANSLATE(B74, ""en"", ""vi"")"),"Dải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 âm "&amp;"thanh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phần"&amp;"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chung, b"&amp;"ài hát này là một ví dụ mạnh mẽ và hấp dẫn về âm nhạc [G1E2N3R4E5], thể hiện những phẩm chất độc đáo khiến phong cách âm nhạc này trở nên lôi cuốn và hấp dẫn.")</f>
        <v>Dải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 âm 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phần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chung, bài hát này là một ví dụ mạnh mẽ và hấp dẫn về âm nhạc [G1E2N3R4E5], thể hiện những phẩm chất độc đáo khiến phong cách âm nhạc này trở nên lôi cuốn và hấp dẫn.</v>
      </c>
      <c r="D74" s="2"/>
    </row>
    <row r="75">
      <c r="A75" s="1" t="s">
        <v>148</v>
      </c>
      <c r="B75" s="1" t="s">
        <v>149</v>
      </c>
      <c r="C75" s="2" t="str">
        <f>IFERROR(__xludf.DUMMYFUNCTION("GOOGLETRANSLATE(B75, ""en"", ""vi"")"),"Âm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đã"&amp;"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f>
        <v>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v>
      </c>
      <c r="D75" s="2"/>
    </row>
    <row r="76">
      <c r="A76" s="1" t="s">
        <v>150</v>
      </c>
      <c r="B76" s="1" t="s">
        <v>151</v>
      </c>
      <c r="C76" s="2" t="str">
        <f>IFERROR(__xludf.DUMMYFUNCTION("GOOGLETRANSLATE(B76, ""en"", ""vi"")"),"Âm thanh chính nghe thấy trong bản nhạc giai điệu là [I1N2S3T4R5U6M7E8N9T0], mang lại âm thanh đặc biệt cho nhạc tốc độ cao. Bài hát này dài [T1M213] giây và âm thanh của nó được tạo ra thông qua việc sử dụng [I1N2S3T4R5U6M7E8N9T0S1].")</f>
        <v>Âm thanh chính nghe thấy trong bản nhạc giai điệu là [I1N2S3T4R5U6M7E8N9T0], mang lại âm thanh đặc biệt cho nhạc tốc độ cao. Bài hát này dài [T1M213] giây và âm thanh của nó được tạo ra thông qua việc sử dụng [I1N2S3T4R5U6M7E8N9T0S1].</v>
      </c>
      <c r="D76" s="2"/>
    </row>
    <row r="77">
      <c r="A77" s="1" t="s">
        <v>152</v>
      </c>
      <c r="B77" s="1" t="s">
        <v>153</v>
      </c>
      <c r="C77" s="2" t="str">
        <f>IFERROR(__xludf.DUMMYFUNCTION("GOOGLETRANSLATE(B77, ""en"", ""vi"")"),"Phạm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[G1"&amp;"E2N3R4E5] không thể nhầm lẫn này bao gồm tổng cộng [[N01U12M23_34B45A56R67S78]8 b9ar0s1].")</f>
        <v>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[G1E2N3R4E5] không thể nhầm lẫn này bao gồm tổng cộng [[N01U12M23_34B45A56R67S78]8 b9ar0s1].</v>
      </c>
      <c r="D77" s="2"/>
    </row>
    <row r="78">
      <c r="A78" s="1" t="s">
        <v>154</v>
      </c>
      <c r="B78" s="1" t="s">
        <v>155</v>
      </c>
      <c r="C78" s="2" t="str">
        <f>IFERROR(__xludf.DUMMYFUNCTION("GOOGLETRANSLATE(B78, ""en"", ""vi"")"),"[I1N2S3T4R5U6M7E8N9T0S1]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hi"&amp;"ện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cầ"&amp;"n thiết để tạo nên bối cảnh âm nhạc đa dạng và phong phú. Không có họ, thế giới sẽ là một nơi yên tĩnh và kém sôi động hơn nhiều.")</f>
        <v>[I1N2S3T4R5U6M7E8N9T0S1]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cần thiết để tạo nên bối cảnh âm nhạc đa dạng và phong phú. Không có họ, thế giới sẽ là một nơi yên tĩnh và kém sôi động hơn nhiều.</v>
      </c>
      <c r="D78" s="2"/>
    </row>
    <row r="79">
      <c r="A79" s="1" t="s">
        <v>156</v>
      </c>
      <c r="B79" s="1" t="s">
        <v>157</v>
      </c>
      <c r="C79" s="2" t="str">
        <f>IFERROR(__xludf.DUMMYFUNCTION("GOOGLETRANSLATE(B79, ""en"", ""vi"")"),"Bài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nhiề"&amp;"u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f>
        <v>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v>
      </c>
      <c r="D79" s="2"/>
    </row>
    <row r="80">
      <c r="A80" s="1" t="s">
        <v>158</v>
      </c>
      <c r="B80" s="1" t="s">
        <v>159</v>
      </c>
      <c r="C80" s="2" t="str">
        <f>IFERROR(__xludf.DUMMYFUNCTION("GOOGLETRANSLATE(B80, ""en"", ""vi"")"),"Đặc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b"&amp;"ạn sẽ không tìm thấy bất kỳ [I1N2S3T4R5U6M7E8N9T0S1] nào trong bài hát này.")</f>
        <v>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bạn sẽ không tìm thấy bất kỳ [I1N2S3T4R5U6M7E8N9T0S1] nào trong bài hát này.</v>
      </c>
      <c r="D80" s="2"/>
    </row>
    <row r="81">
      <c r="A81" s="1" t="s">
        <v>160</v>
      </c>
      <c r="B81" s="1" t="s">
        <v>161</v>
      </c>
      <c r="C81" s="2" t="str">
        <f>IFERROR(__xludf.DUMMYFUNCTION("GOOGLETRANSLATE(B81, ""en"", ""vi"")"),"Dải cao độ [R1A2N3G4E5]-[oc0ta1ve2] trong âm nhạc kiểu [G1E2N3R4E5] này mang lại hiệu suất mạnh mẽ và tập trung, được nâng cao hơn nữa nhờ bảng âm thanh phong phú và sống động của [[K01E12Y23]3 k4ey5]. Nhịp điệu của bản nhạc thứ hai [T1M213] này yên tĩnh "&amp;"và thư giãn, với nhiều [I1N2S3T4R5U6M7E8N9T0S1] khác nhau góp phần tạo nên tác động tổng thể của nó. Bài hát đi theo [[T01I12M23E34_45S56I67G78N89A90T01U12R23E34]4 t5im6e 7si8gn9at0ur1e2] và mặc dù [I1N2S3T4R5U6M7E8N9T0] không phải là âm thanh chủ đạo tro"&amp;"ng giai điệu, nhịp độ nhanh của âm nhạc [te0mp1o2] và [[N01] U12M23_34B45A56R67S78]8 b9ar0s1] tạo ra âm thanh thách thức các quy ước thể loại truyền thống .")</f>
        <v>Dải cao độ [R1A2N3G4E5]-[oc0ta1ve2] trong âm nhạc kiểu [G1E2N3R4E5] này mang lại hiệu suất mạnh mẽ và tập trung, được nâng cao hơn nữa nhờ bảng âm thanh phong phú và sống động của [[K01E12Y23]3 k4ey5]. Nhịp điệu của bản nhạc thứ hai [T1M213] này yên tĩnh và thư giãn, với nhiều [I1N2S3T4R5U6M7E8N9T0S1] khác nhau góp phần tạo nên tác động tổng thể của nó. Bài hát đi theo [[T01I12M23E34_45S56I67G78N89A90T01U12R23E34]4 t5im6e 7si8gn9at0ur1e2] và mặc dù [I1N2S3T4R5U6M7E8N9T0] không phải là âm thanh chủ đạo trong giai điệu, nhịp độ nhanh của âm nhạc [te0mp1o2] và [[N01] U12M23_34B45A56R67S78]8 b9ar0s1] tạo ra âm thanh thách thức các quy ước thể loại truyền thống .</v>
      </c>
      <c r="D81" s="2"/>
    </row>
    <row r="82">
      <c r="A82" s="1" t="s">
        <v>162</v>
      </c>
      <c r="B82" s="1" t="s">
        <v>163</v>
      </c>
      <c r="C82" s="2" t="str">
        <f>IFERROR(__xludf.DUMMYFUNCTION("GOOGLETRANSLATE(B82, ""en"", ""vi"")"),"Bài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"&amp;"nghe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f>
        <v>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v>
      </c>
      <c r="D82" s="2"/>
    </row>
    <row r="83">
      <c r="A83" s="1" t="s">
        <v>164</v>
      </c>
      <c r="B83" s="1" t="s">
        <v>165</v>
      </c>
      <c r="C83" s="2" t="str">
        <f>IFERROR(__xludf.DUMMYFUNCTION("GOOGLETRANSLATE(B83, ""en"", ""vi"")"),"Phạm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điệu"&amp;" dễ nghe, không có bất kỳ [I1N2S3T4R5U6M7E8N9T0S1]. Âm nhạc tuân theo nhịp [T1I2M3E4_5S6I7G8N9A0T1U2R3E4] và có [te0mp1o2] vừa phải. Mặc dù vậy, nó chứa đầy [E1M2O3T4I5O6N7], khiến nó trở thành một bản nhạc mạnh mẽ và cảm động.")</f>
        <v>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 dễ nghe, không có bất kỳ [I1N2S3T4R5U6M7E8N9T0S1]. Âm nhạc tuân theo nhịp [T1I2M3E4_5S6I7G8N9A0T1U2R3E4] và có [te0mp1o2] vừa phải. Mặc dù vậy, nó chứa đầy [E1M2O3T4I5O6N7], khiến nó trở thành một bản nhạc mạnh mẽ và cảm động.</v>
      </c>
      <c r="D83" s="2"/>
    </row>
    <row r="84">
      <c r="A84" s="1" t="s">
        <v>166</v>
      </c>
      <c r="B84" s="1" t="s">
        <v>167</v>
      </c>
      <c r="C84" s="2" t="str">
        <f>IFERROR(__xludf.DUMMYFUNCTION("GOOGLETRANSLATE(B84, ""en"", ""vi"")"),"Âm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f>
        <v>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v>
      </c>
      <c r="D84" s="2"/>
    </row>
    <row r="85">
      <c r="A85" s="1" t="s">
        <v>168</v>
      </c>
      <c r="B85" s="1" t="s">
        <v>169</v>
      </c>
      <c r="C85" s="2" t="str">
        <f>IFERROR(__xludf.DUMMYFUNCTION("GOOGLETRANSLATE(B85, ""en"", ""vi"")"),"Bản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[I1N2S3T4R5U6M7E8N9T"&amp;"0S1] được sử dụng trong biểu diễn âm nhạc và [T1I2M3E4_5S6I7G8N9A0T1U2R3E4] là thước đo của âm nhạc. Bài hát chuyển động nhanh, thể hiện tinh hoa của âm nhạc [G1E2N3R4E5].")</f>
        <v>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[I1N2S3T4R5U6M7E8N9T0S1] được sử dụng trong biểu diễn âm nhạc và [T1I2M3E4_5S6I7G8N9A0T1U2R3E4] là thước đo của âm nhạc. Bài hát chuyển động nhanh, thể hiện tinh hoa của âm nhạc [G1E2N3R4E5].</v>
      </c>
      <c r="D85" s="2"/>
    </row>
    <row r="86">
      <c r="A86" s="1" t="s">
        <v>170</v>
      </c>
      <c r="B86" s="1" t="s">
        <v>171</v>
      </c>
      <c r="C86" s="2" t="str">
        <f>IFERROR(__xludf.DUMMYFUNCTION("GOOGLETRANSLATE(B86, ""en"", ""vi"")"),"Âm nhạc đang được phát được sáng tác trong [[K01E12Y23]3 k4ey5] và đang được biểu diễn ở mức trung bình [te0mp1o2].")</f>
        <v>Âm nhạc đang được phát được sáng tác trong [[K01E12Y23]3 k4ey5] và đang được biểu diễn ở mức trung bình [te0mp1o2].</v>
      </c>
      <c r="D86" s="2"/>
    </row>
    <row r="87">
      <c r="A87" s="1" t="s">
        <v>172</v>
      </c>
      <c r="B87" s="1" t="s">
        <v>173</v>
      </c>
      <c r="C87" s="2" t="str">
        <f>IFERROR(__xludf.DUMMYFUNCTION("GOOGLETRANSLATE(B87, ""en"", ""vi"")"),"Bài hát này có nhịp độ chậm và thời lượng [T1M213] giây. Nhịp điệu vừa phải và dễ theo dõi, đặc biệt không có [I1N2S3T4R5U6M7E8N9T0S1]. Âm thanh đặc trưng của bản giai điệu được tạo bởi [I1N2S3T4R5U6M7E8N9T0].")</f>
        <v>Bài hát này có nhịp độ chậm và thời lượng [T1M213] giây. Nhịp điệu vừa phải và dễ theo dõi, đặc biệt không có [I1N2S3T4R5U6M7E8N9T0S1]. Âm thanh đặc trưng của bản giai điệu được tạo bởi [I1N2S3T4R5U6M7E8N9T0].</v>
      </c>
      <c r="D87" s="2"/>
    </row>
    <row r="88">
      <c r="A88" s="1" t="s">
        <v>174</v>
      </c>
      <c r="B88" s="1" t="s">
        <v>175</v>
      </c>
      <c r="C88" s="2" t="str">
        <f>IFERROR(__xludf.DUMMYFUNCTION("GOOGLETRANSLATE(B88, ""en"", ""vi"")"),"Âm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"&amp;"trong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một"&amp;" bài hát bắt nguồn từ truyền thống đồng thời mang đến trải nghiệm nghe độc ​​đáo và đáng nhớ.")</f>
        <v>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 bài hát bắt nguồn từ truyền thống đồng thời mang đến trải nghiệm nghe độc ​​đáo và đáng nhớ.</v>
      </c>
      <c r="D88" s="2"/>
    </row>
    <row r="89">
      <c r="A89" s="1" t="s">
        <v>176</v>
      </c>
      <c r="B89" s="1" t="s">
        <v>177</v>
      </c>
      <c r="C89" s="2" t="str">
        <f>IFERROR(__xludf.DUMMYFUNCTION("GOOGLETRANSLATE(B89, ""en"", ""vi"")"),"Bài hát này dài [T1M213] giây với [ti0me1 s2ig3na4tu5re6] không chuẩn. Âm nhạc có đặc điểm là [E1M2O3T4I5O6N7], được phát ra âm thanh thông qua [I1N2S3T4R5U6M7E8N9T0S1] và có [te0mp1o2] nhẹ nhàng.")</f>
        <v>Bài hát này dài [T1M213] giây với [ti0me1 s2ig3na4tu5re6] không chuẩn. Âm nhạc có đặc điểm là [E1M2O3T4I5O6N7], được phát ra âm thanh thông qua [I1N2S3T4R5U6M7E8N9T0S1] và có [te0mp1o2] nhẹ nhàng.</v>
      </c>
      <c r="D89" s="2"/>
    </row>
    <row r="90">
      <c r="A90" s="1" t="s">
        <v>178</v>
      </c>
      <c r="B90" s="1" t="s">
        <v>179</v>
      </c>
      <c r="C90" s="2" t="str">
        <f>IFERROR(__xludf.DUMMYFUNCTION("GOOGLETRANSLATE(B90, ""en"", ""vi"")"),"Bản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[[T01I12M23E34_45S56I"&amp;"67G78N89A90T01U12R23E34]4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n"&amp;"hưng bài hát lại có tiết tấu nhẹ nhàng, êm dịu. Điều thú vị là sáng tác của bài hát này không liên quan đến việc sử dụng [I1N2S3T4R5U6M7E8N9T0S1].")</f>
        <v>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nhưng bài hát lại có tiết tấu nhẹ nhàng, êm dịu. Điều thú vị là sáng tác của bài hát này không liên quan đến việc sử dụng [I1N2S3T4R5U6M7E8N9T0S1].</v>
      </c>
      <c r="D90" s="2"/>
    </row>
    <row r="91">
      <c r="A91" s="1" t="s">
        <v>180</v>
      </c>
      <c r="B91" s="1" t="s">
        <v>181</v>
      </c>
      <c r="C91" s="2" t="str">
        <f>IFERROR(__xludf.DUMMYFUNCTION("GOOGLETRANSLATE(B91, ""en"", ""vi"")"),"Phần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mạnh"&amp;"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[T1I2M3E4_5S6I7G8N9A0T1U2R"&amp;"3E4]. Nhìn chung, bài hát này nổi bật khi thoát khỏi âm hưởng đặc trưng của [G1E2N3R4E5].")</f>
        <v>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[T1I2M3E4_5S6I7G8N9A0T1U2R3E4]. Nhìn chung, bài hát này nổi bật khi thoát khỏi âm hưởng đặc trưng của [G1E2N3R4E5].</v>
      </c>
      <c r="D91" s="2"/>
    </row>
    <row r="92">
      <c r="A92" s="1" t="s">
        <v>182</v>
      </c>
      <c r="B92" s="1" t="s">
        <v>183</v>
      </c>
      <c r="C92" s="2" t="str">
        <f>IFERROR(__xludf.DUMMYFUNCTION("GOOGLETRANSLATE(B92, ""en"", ""vi"")"),"Âm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phá"&amp;"t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so"&amp;"ạn nhạc trong việc kết hợp các yếu tố khác nhau của âm nhạc để tạo ra trải nghiệm nghe độc ​​đáo và quyến rũ.")</f>
        <v>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soạn nhạc trong việc kết hợp các yếu tố khác nhau của âm nhạc để tạo ra trải nghiệm nghe độc ​​đáo và quyến rũ.</v>
      </c>
      <c r="D92" s="2"/>
    </row>
    <row r="93">
      <c r="A93" s="1" t="s">
        <v>184</v>
      </c>
      <c r="B93" s="1" t="s">
        <v>185</v>
      </c>
      <c r="C93" s="2" t="str">
        <f>IFERROR(__xludf.DUMMYFUNCTION("GOOGLETRANSLATE(B93, ""en"", ""vi"")"),"Âm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khu"&amp;"ôn mẫu điển hình của thể loại này, nhưng dòng nhạc này vẫn tạo ra được âm thanh độc đáo và hấp dẫn, thu hút người nghe.")</f>
        <v>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khuôn mẫu điển hình của thể loại này, nhưng dòng nhạc này vẫn tạo ra được âm thanh độc đáo và hấp dẫn, thu hút người nghe.</v>
      </c>
      <c r="D93" s="2"/>
    </row>
    <row r="94">
      <c r="A94" s="1" t="s">
        <v>186</v>
      </c>
      <c r="B94" s="1" t="s">
        <v>187</v>
      </c>
      <c r="C94" s="2" t="str">
        <f>IFERROR(__xludf.DUMMYFUNCTION("GOOGLETRANSLATE(B94, ""en"", ""vi"")"),"Đoạn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cù"&amp;"ng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th"&amp;"ống của [A1R2T3I4S5T6] hay chỉ đơn giản là đánh giá cao âm nhạc nguyên bản và vượt ranh giới thì không thể bỏ qua tác phẩm này.")</f>
        <v>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thống của [A1R2T3I4S5T6] hay chỉ đơn giản là đánh giá cao âm nhạc nguyên bản và vượt ranh giới thì không thể bỏ qua tác phẩm này.</v>
      </c>
      <c r="D94" s="2"/>
    </row>
    <row r="95">
      <c r="A95" s="1" t="s">
        <v>188</v>
      </c>
      <c r="B95" s="1" t="s">
        <v>189</v>
      </c>
      <c r="C95" s="2" t="str">
        <f>IFERROR(__xludf.DUMMYFUNCTION("GOOGLETRANSLATE(B95, ""en"", ""vi"")"),"Âm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nhàn"&amp;"g.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tới"&amp;" người nghe.")</f>
        <v>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 người nghe.</v>
      </c>
      <c r="D95" s="2"/>
    </row>
    <row r="96">
      <c r="A96" s="1" t="s">
        <v>190</v>
      </c>
      <c r="B96" s="1" t="s">
        <v>191</v>
      </c>
      <c r="C96" s="2" t="str">
        <f>IFERROR(__xludf.DUMMYFUNCTION("GOOGLETRANSLATE(B96, ""en"", ""vi"")"),"Bản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[I1N2S3T4R5U6M7E8N"&amp;"9T0S1] đóng một vai trò quan trọng trong bản nhạc, nổi bật so với âm thanh [G1E2N3R4E5] thông thường. Bài hát bao gồm [[N01U12M23_34B45A56R67S78]8 b9ar0s1] và bố cục tổng thể của nó thể hiện kỹ năng và sự sáng tạo của nghệ sĩ.")</f>
        <v>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[I1N2S3T4R5U6M7E8N9T0S1] đóng một vai trò quan trọng trong bản nhạc, nổi bật so với âm thanh [G1E2N3R4E5] thông thường. Bài hát bao gồm [[N01U12M23_34B45A56R67S78]8 b9ar0s1] và bố cục tổng thể của nó thể hiện kỹ năng và sự sáng tạo của nghệ sĩ.</v>
      </c>
      <c r="D96" s="2"/>
    </row>
    <row r="97">
      <c r="A97" s="1" t="s">
        <v>192</v>
      </c>
      <c r="B97" s="1" t="s">
        <v>193</v>
      </c>
      <c r="C97" s="2" t="str">
        <f>IFERROR(__xludf.DUMMYFUNCTION("GOOGLETRANSLATE(B97, ""en"", ""vi"")"),"Đồng hồ đo của âm nhạc được biểu thị bằng [ti0me1 s2ig3na4tu5re6]. Mặc dù [I1N2S3T4R5U6M7E8N9T0] không phải là nhạc cụ chính được sử dụng để tạo giai điệu trong bản nhạc này, nhưng [[K01E12Y23]3 k4ey5] mang đến cho âm nhạc một chất lượng cảm xúc đặc biệt."&amp;" Điều thú vị là [I1N2S3T4R5U6M7E8N9T0S1] không xuất hiện trong bài hát này.")</f>
        <v>Đồng hồ đo của âm nhạc được biểu thị bằng [ti0me1 s2ig3na4tu5re6]. Mặc dù [I1N2S3T4R5U6M7E8N9T0] không phải là nhạc cụ chính được sử dụng để tạo giai điệu trong bản nhạc này, nhưng [[K01E12Y23]3 k4ey5] mang đến cho âm nhạc một chất lượng cảm xúc đặc biệt. Điều thú vị là [I1N2S3T4R5U6M7E8N9T0S1] không xuất hiện trong bài hát này.</v>
      </c>
      <c r="D97" s="2"/>
    </row>
    <row r="98">
      <c r="A98" s="1" t="s">
        <v>194</v>
      </c>
      <c r="B98" s="1" t="s">
        <v>195</v>
      </c>
      <c r="C98" s="2" t="str">
        <f>IFERROR(__xludf.DUMMYFUNCTION("GOOGLETRANSLATE(B98, ""en"", ""vi"")"),"Phạm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nhớ"&amp;"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8[T91I02M13E24_35S46I57G68N79A80T91U02"&amp;"R13E24]3] và có nhịp độ vừa phải, tạo ra kết cấu âm thanh độc đáo gợi lên [E1M2O3T4I5O6N7].")</f>
        <v>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8[T91I02M13E24_35S46I57G68N79A80T91U02R13E24]3] và có nhịp độ vừa phải, tạo ra kết cấu âm thanh độc đáo gợi lên [E1M2O3T4I5O6N7].</v>
      </c>
      <c r="D98" s="2"/>
    </row>
    <row r="99">
      <c r="A99" s="1" t="s">
        <v>196</v>
      </c>
      <c r="B99" s="1" t="s">
        <v>197</v>
      </c>
      <c r="C99" s="2" t="str">
        <f>IFERROR(__xludf.DUMMYFUNCTION("GOOGLETRANSLATE(B99, ""en"", ""vi"")"),"Thời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chuy"&amp;"ển động. Nhìn chung, bài hát mang cảm giác [E1M2O3T4I5O6N7], nắm bắt được nhiều cung bậc cảm xúc thông qua giai điệu và hòa âm.")</f>
        <v>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chuyển động. Nhìn chung, bài hát mang cảm giác [E1M2O3T4I5O6N7], nắm bắt được nhiều cung bậc cảm xúc thông qua giai điệu và hòa âm.</v>
      </c>
      <c r="D99" s="2"/>
    </row>
    <row r="100">
      <c r="A100" s="1" t="s">
        <v>198</v>
      </c>
      <c r="B100" s="1" t="s">
        <v>199</v>
      </c>
      <c r="C100" s="2" t="str">
        <f>IFERROR(__xludf.DUMMYFUNCTION("GOOGLETRANSLATE(B100, ""en"", ""vi"")"),"Với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cũng"&amp;"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f>
        <v>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v>
      </c>
      <c r="D100" s="2"/>
    </row>
    <row r="101">
      <c r="A101" s="1" t="s">
        <v>200</v>
      </c>
      <c r="B101" s="1" t="s">
        <v>201</v>
      </c>
      <c r="C101" s="2" t="str">
        <f>IFERROR(__xludf.DUMMYFUNCTION("GOOGLETRANSLATE(B101, ""en"", ""vi"")"),"Bài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hiệ"&amp;"n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f>
        <v>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v>
      </c>
      <c r="D101" s="2"/>
    </row>
    <row r="102">
      <c r="A102" s="1" t="s">
        <v>202</v>
      </c>
      <c r="B102" s="1" t="s">
        <v>203</v>
      </c>
      <c r="C102" s="2" t="str">
        <f>IFERROR(__xludf.DUMMYFUNCTION("GOOGLETRANSLATE(B102, ""en"", ""vi"")"),"Việc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ngh"&amp;"iệm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tạo"&amp;" của người nhạc sĩ, thể hiện khả năng vận dụng các yếu tố âm nhạc để tạo ra một bản nhạc mạnh mẽ và hấp dẫn.")</f>
        <v>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 của người nhạc sĩ, thể hiện khả năng vận dụng các yếu tố âm nhạc để tạo ra một bản nhạc mạnh mẽ và hấp dẫn.</v>
      </c>
      <c r="D102" s="2"/>
    </row>
    <row r="103">
      <c r="A103" s="1" t="s">
        <v>204</v>
      </c>
      <c r="B103" s="1" t="s">
        <v>205</v>
      </c>
      <c r="C103" s="2" t="str">
        <f>IFERROR(__xludf.DUMMYFUNCTION("GOOGLETRANSLATE(B103, ""en"", ""vi"")"),"Nhạc của bài hát này phải có các nhạc cụ được chỉ định và tiến độ trên tổng số [[N01U12M23_34B45A56R67S78]8 b9ar0s1].")</f>
        <v>Nhạc của bài hát này phải có các nhạc cụ được chỉ định và tiến độ trên tổng số [[N01U12M23_34B45A56R67S78]8 b9ar0s1].</v>
      </c>
      <c r="D103" s="2"/>
    </row>
    <row r="104">
      <c r="A104" s="1" t="s">
        <v>206</v>
      </c>
      <c r="B104" s="1" t="s">
        <v>207</v>
      </c>
      <c r="C104" s="2" t="str">
        <f>IFERROR(__xludf.DUMMYFUNCTION("GOOGLETRANSLATE(B104,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man"&amp;"g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v>
      </c>
      <c r="D104" s="2"/>
    </row>
    <row r="105">
      <c r="A105" s="1" t="s">
        <v>208</v>
      </c>
      <c r="B105" s="1" t="s">
        <v>209</v>
      </c>
      <c r="C105" s="2" t="str">
        <f>IFERROR(__xludf.DUMMYFUNCTION("GOOGLETRANSLATE(B105, ""en"", ""vi"")"),"Bài hát có nhịp độ nhanh này có phạm vi cao độ là [R1A2N3G4E5] [oc0ta1ve2s3] và thời gian chạy là [T1M213] giây. Nó được tạo ra một cách có chủ ý mà không bao gồm [I1N2S3T4R5U6M7E8N9T0S1].")</f>
        <v>Bài hát có nhịp độ nhanh này có phạm vi cao độ là [R1A2N3G4E5] [oc0ta1ve2s3] và thời gian chạy là [T1M213] giây. Nó được tạo ra một cách có chủ ý mà không bao gồm [I1N2S3T4R5U6M7E8N9T0S1].</v>
      </c>
      <c r="D105" s="2"/>
    </row>
    <row r="106">
      <c r="A106" s="1" t="s">
        <v>210</v>
      </c>
      <c r="B106" s="1" t="s">
        <v>211</v>
      </c>
      <c r="C106" s="2" t="str">
        <f>IFERROR(__xludf.DUMMYFUNCTION("GOOGLETRANSLATE(B106, ""en"", ""vi"")"),"Tác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xu"&amp;"yên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mộ"&amp;"t tâm trạng riêng biệt nhưng không chứa đựng nét cổ điển của âm thanh [G1E2N3R4E5] truyền thống. Nhìn chung, tác phẩm âm nhạc này là sự thể hiện rõ nét sự sáng tạo, phá vỡ ranh giới của âm nhạc truyền thống.")</f>
        <v>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một tâm trạng riêng biệt nhưng không chứa đựng nét cổ điển của âm thanh [G1E2N3R4E5] truyền thống. Nhìn chung, tác phẩm âm nhạc này là sự thể hiện rõ nét sự sáng tạo, phá vỡ ranh giới của âm nhạc truyền thống.</v>
      </c>
      <c r="D106" s="2"/>
    </row>
    <row r="107">
      <c r="A107" s="1" t="s">
        <v>212</v>
      </c>
      <c r="B107" s="1" t="s">
        <v>213</v>
      </c>
      <c r="C107" s="2" t="str">
        <f>IFERROR(__xludf.DUMMYFUNCTION("GOOGLETRANSLATE(B107, ""en"", ""vi"")"),"Âm nhạc được đề cập mang đến trải nghiệm nghe độc ​​đáo và đáng nhớ với dải cao độ [R1A2N3G4E5] [oc0ta1ve2s3]. Nhịp điệu của bài hát thoải mái và vừa phải, trong khi [ti0me1 s2ig3na4tu5re6] [T1I2M3E4_5S6I7G8N9A0T1U2R3E4] không điển hình. Nhịp độ của bài h"&amp;"át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f>
        <v>Âm nhạc được đề cập mang đến trải nghiệm nghe độc ​​đáo và đáng nhớ với dải cao độ [R1A2N3G4E5] [oc0ta1ve2s3]. Nhịp điệu của bài hát thoải mái và vừa phải, trong khi [ti0me1 s2ig3na4tu5re6] [T1I2M3E4_5S6I7G8N9A0T1U2R3E4] không điển hình. Nhịp độ của bài hát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v>
      </c>
      <c r="D107" s="2"/>
    </row>
    <row r="108">
      <c r="A108" s="1" t="s">
        <v>154</v>
      </c>
      <c r="B108" s="1" t="s">
        <v>214</v>
      </c>
      <c r="C108" s="2" t="str">
        <f>IFERROR(__xludf.DUMMYFUNCTION("GOOGLETRANSLATE(B108, ""en"", ""vi"")"),"Nhạc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nh"&amp;"ững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f>
        <v>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v>
      </c>
      <c r="D108" s="2"/>
    </row>
    <row r="109">
      <c r="A109" s="1" t="s">
        <v>215</v>
      </c>
      <c r="B109" s="1" t="s">
        <v>216</v>
      </c>
      <c r="C109" s="2" t="str">
        <f>IFERROR(__xludf.DUMMYFUNCTION("GOOGLETRANSLATE(B109, ""en"", ""vi"")"),"Nhịp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[E1M2O3"&amp;"T4I5O6N7].")</f>
        <v>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[E1M2O3T4I5O6N7].</v>
      </c>
      <c r="D109" s="2"/>
    </row>
    <row r="110">
      <c r="A110" s="1" t="s">
        <v>217</v>
      </c>
      <c r="B110" s="1" t="s">
        <v>218</v>
      </c>
      <c r="C110" s="2" t="str">
        <f>IFERROR(__xludf.DUMMYFUNCTION("GOOGLETRANSLATE(B110, ""en"", ""vi"")"),"Trong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k4ey"&amp;"5]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t"&amp;"rong quá trình sáng tác.")</f>
        <v>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trong quá trình sáng tác.</v>
      </c>
      <c r="D110" s="2"/>
    </row>
    <row r="111">
      <c r="A111" s="1" t="s">
        <v>219</v>
      </c>
      <c r="B111" s="1" t="s">
        <v>220</v>
      </c>
      <c r="C111" s="2" t="str">
        <f>IFERROR(__xludf.DUMMYFUNCTION("GOOGLETRANSLATE(B111, ""en"", ""vi"")"),"Bài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[I1N2S3T4R5U6M7E8N9T"&amp;"0S1].")</f>
        <v>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[I1N2S3T4R5U6M7E8N9T0S1].</v>
      </c>
      <c r="D111" s="2"/>
    </row>
    <row r="112">
      <c r="A112" s="1" t="s">
        <v>221</v>
      </c>
      <c r="B112" s="1" t="s">
        <v>222</v>
      </c>
      <c r="C112" s="2" t="str">
        <f>IFERROR(__xludf.DUMMYFUNCTION("GOOGLETRANSLATE(B112, ""en"", ""vi"")"),"Với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[I1N2S3T4R5U6M7E"&amp;"8N9T0S1], tạo ra một khung cảnh âm thanh độc đáo. Bố cục này chiếu [E1M2O3T4I5O6N7], gợi lên bầu không khí mạnh mẽ và quyến rũ.")</f>
        <v>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[I1N2S3T4R5U6M7E8N9T0S1], tạo ra một khung cảnh âm thanh độc đáo. Bố cục này chiếu [E1M2O3T4I5O6N7], gợi lên bầu không khí mạnh mẽ và quyến rũ.</v>
      </c>
      <c r="D112" s="2"/>
    </row>
    <row r="113">
      <c r="A113" s="1" t="s">
        <v>223</v>
      </c>
      <c r="B113" s="1" t="s">
        <v>224</v>
      </c>
      <c r="C113" s="2" t="str">
        <f>IFERROR(__xludf.DUMMYFUNCTION("GOOGLETRANSLATE(B113, ""en"", ""vi"")"),"Dải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"&amp;"của bài hát. Cùng với nhau, những yếu tố này tạo ra một trải nghiệm âm nhạc độc đáo, vừa giàu cảm xúc vừa êm dịu.")</f>
        <v>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của bài hát. Cùng với nhau, những yếu tố này tạo ra một trải nghiệm âm nhạc độc đáo, vừa giàu cảm xúc vừa êm dịu.</v>
      </c>
      <c r="D113" s="2"/>
    </row>
    <row r="114">
      <c r="A114" s="1" t="s">
        <v>225</v>
      </c>
      <c r="B114" s="1" t="s">
        <v>226</v>
      </c>
      <c r="C114" s="2" t="str">
        <f>IFERROR(__xludf.DUMMYFUNCTION("GOOGLETRANSLATE(B114, ""en"", ""vi"")"),"[ti0me1 s2ig3na4tu5re6] được sử dụng trong bài hát này không phổ biến và nó có nhịp điệu ổn định và vừa phải. Tuy nhiên, [I1N2S3T4R5U6M7E8N9T0S1] không xuất hiện trong bài hát này.")</f>
        <v>[ti0me1 s2ig3na4tu5re6] được sử dụng trong bài hát này không phổ biến và nó có nhịp điệu ổn định và vừa phải. Tuy nhiên, [I1N2S3T4R5U6M7E8N9T0S1] không xuất hiện trong bài hát này.</v>
      </c>
      <c r="D114" s="2"/>
    </row>
    <row r="115">
      <c r="A115" s="1" t="s">
        <v>227</v>
      </c>
      <c r="B115" s="1" t="s">
        <v>228</v>
      </c>
      <c r="C115" s="2" t="str">
        <f>IFERROR(__xludf.DUMMYFUNCTION("GOOGLETRANSLATE(B115, ""en"", ""vi"")"),"Phạm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"&amp;"nhịp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ma"&amp;"ng đến trải nghiệm âm nhạc mạnh mẽ, chắc chắn sẽ thu hút khán giả.")</f>
        <v>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mang đến trải nghiệm âm nhạc mạnh mẽ, chắc chắn sẽ thu hút khán giả.</v>
      </c>
      <c r="D115" s="2"/>
    </row>
    <row r="116">
      <c r="A116" s="1" t="s">
        <v>229</v>
      </c>
      <c r="B116" s="1" t="s">
        <v>230</v>
      </c>
      <c r="C116" s="2" t="str">
        <f>IFERROR(__xludf.DUMMYFUNCTION("GOOGLETRANSLATE(B116, ""en"", ""vi"")"),"Bài hát bao gồm khoảng [[N01U12M23_34B45A56R67S78]8 b9ar0s1] và dài [T1M213] giây. Để tạo nhạc, [I1N2S3T4R5U6M7E8N9T0S1] phải được làm nổi bật.")</f>
        <v>Bài hát bao gồm khoảng [[N01U12M23_34B45A56R67S78]8 b9ar0s1] và dài [T1M213] giây. Để tạo nhạc, [I1N2S3T4R5U6M7E8N9T0S1] phải được làm nổi bật.</v>
      </c>
      <c r="D116" s="2"/>
    </row>
    <row r="117">
      <c r="A117" s="1" t="s">
        <v>231</v>
      </c>
      <c r="B117" s="1" t="s">
        <v>232</v>
      </c>
      <c r="C117" s="2" t="str">
        <f>IFERROR(__xludf.DUMMYFUNCTION("GOOGLETRANSLATE(B117, ""en"", ""vi"")"),"Phần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đi"&amp;"ểm điển hình của thể loại [G1E2N3R4E5], dẫn đến trải nghiệm âm nhạc độc đáo. Nhìn chung, âm nhạc này mang đến âm thanh có nhịp độ nhanh và đặc biệt, đặc trưng bởi phong cách và nhạc cụ độc đáo.")</f>
        <v>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điểm điển hình của thể loại [G1E2N3R4E5], dẫn đến trải nghiệm âm nhạc độc đáo. Nhìn chung, âm nhạc này mang đến âm thanh có nhịp độ nhanh và đặc biệt, đặc trưng bởi phong cách và nhạc cụ độc đáo.</v>
      </c>
      <c r="D117" s="2"/>
    </row>
    <row r="118">
      <c r="A118" s="1" t="s">
        <v>233</v>
      </c>
      <c r="B118" s="1" t="s">
        <v>234</v>
      </c>
      <c r="C118" s="2" t="str">
        <f>IFERROR(__xludf.DUMMYFUNCTION("GOOGLETRANSLATE(B118, ""en"", ""vi"")"),"Bản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"&amp;"đáng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"&amp;"nhiều sắc thái.")</f>
        <v>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nhiều sắc thái.</v>
      </c>
      <c r="D118" s="2"/>
    </row>
    <row r="119">
      <c r="A119" s="1" t="s">
        <v>235</v>
      </c>
      <c r="B119" s="1" t="s">
        <v>236</v>
      </c>
      <c r="C119" s="2" t="str">
        <f>IFERROR(__xludf.DUMMYFUNCTION("GOOGLETRANSLATE(B119, ""en"", ""vi"")"),"Bài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t"&amp;"hấy của thể loại [G1E2N3R4E5].")</f>
        <v>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thấy của thể loại [G1E2N3R4E5].</v>
      </c>
      <c r="D119" s="2"/>
    </row>
    <row r="120">
      <c r="A120" s="1" t="s">
        <v>237</v>
      </c>
      <c r="B120" s="1" t="s">
        <v>238</v>
      </c>
      <c r="C120" s="2" t="str">
        <f>IFERROR(__xludf.DUMMYFUNCTION("GOOGLETRANSLATE(B120, ""en"", ""vi"")"),"Nhạc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f>
        <v>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v>
      </c>
      <c r="D120" s="2"/>
    </row>
    <row r="121">
      <c r="A121" s="1" t="s">
        <v>239</v>
      </c>
      <c r="B121" s="1" t="s">
        <v>240</v>
      </c>
      <c r="C121" s="2" t="str">
        <f>IFERROR(__xludf.DUMMYFUNCTION("GOOGLETRANSLATE(B121, ""en"", ""vi"")"),"Âm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[ti0me1"&amp;"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p"&amp;"hép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"&amp;"âm nhạc.")</f>
        <v>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âm nhạc.</v>
      </c>
      <c r="D121" s="2"/>
    </row>
    <row r="122">
      <c r="A122" s="1" t="s">
        <v>241</v>
      </c>
      <c r="B122" s="1" t="s">
        <v>242</v>
      </c>
      <c r="C122" s="2" t="str">
        <f>IFERROR(__xludf.DUMMYFUNCTION("GOOGLETRANSLATE(B122, ""en"", ""vi"")"),"Bản nhạc giai điệu của bài hát này không sử dụng [I1N2S3T4R5U6M7E8N9T0] mà thay vào đó nhấn mạnh các sắc thái của giai điệu và nhịp điệu thông qua phạm vi cao độ giới hạn là [R1A2N3G4E5] [oc0ta1ve2s3]. Bạn có thể nghe thấy nhịp điệu sống động của bài hát "&amp;"trên [[N01U12M23_34B45A56R67S78]8 b9ar0s1], tạo ra trải nghiệm nghe năng động và hấp dẫn.")</f>
        <v>Bản nhạc giai điệu của bài hát này không sử dụng [I1N2S3T4R5U6M7E8N9T0] mà thay vào đó nhấn mạnh các sắc thái của giai điệu và nhịp điệu thông qua phạm vi cao độ giới hạn là [R1A2N3G4E5] [oc0ta1ve2s3]. Bạn có thể nghe thấy nhịp điệu sống động của bài hát trên [[N01U12M23_34B45A56R67S78]8 b9ar0s1], tạo ra trải nghiệm nghe năng động và hấp dẫn.</v>
      </c>
      <c r="D122" s="2"/>
    </row>
    <row r="123">
      <c r="A123" s="1" t="s">
        <v>243</v>
      </c>
      <c r="B123" s="1" t="s">
        <v>244</v>
      </c>
      <c r="C123" s="2" t="str">
        <f>IFERROR(__xludf.DUMMYFUNCTION("GOOGLETRANSLATE(B123, ""en"", ""vi"")"),"Âm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"&amp;"âm nhạc thể hiện một cách hiệu quả [E1M2O3T4I5O6N7] trong suốt tiến trình của bài hát [[N01U12M23_34B45A56R67S78]8 b9ar0s1].")</f>
        <v>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âm nhạc thể hiện một cách hiệu quả [E1M2O3T4I5O6N7] trong suốt tiến trình của bài hát [[N01U12M23_34B45A56R67S78]8 b9ar0s1].</v>
      </c>
      <c r="D123" s="2"/>
    </row>
    <row r="124">
      <c r="A124" s="1" t="s">
        <v>245</v>
      </c>
      <c r="B124" s="1" t="s">
        <v>246</v>
      </c>
      <c r="C124" s="2" t="str">
        <f>IFERROR(__xludf.DUMMYFUNCTION("GOOGLETRANSLATE(B124, ""en"", ""vi"")"),"Âm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f>
        <v>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v>
      </c>
      <c r="D124" s="2"/>
    </row>
    <row r="125">
      <c r="A125" s="1" t="s">
        <v>233</v>
      </c>
      <c r="B125" s="1" t="s">
        <v>247</v>
      </c>
      <c r="C125" s="2" t="str">
        <f>IFERROR(__xludf.DUMMYFUNCTION("GOOGLETRANSLATE(B125, ""en"", ""vi"")"),"Âm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C"&amp;"ùng với nhau, những yếu tố này kết hợp với nhau để tạo ra một trải nghiệm âm nhạc độc đáo.")</f>
        <v>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Cùng với nhau, những yếu tố này kết hợp với nhau để tạo ra một trải nghiệm âm nhạc độc đáo.</v>
      </c>
      <c r="D125" s="2"/>
    </row>
    <row r="126">
      <c r="A126" s="1" t="s">
        <v>248</v>
      </c>
      <c r="B126" s="1" t="s">
        <v>249</v>
      </c>
      <c r="C126" s="2" t="str">
        <f>IFERROR(__xludf.DUMMYFUNCTION("GOOGLETRANSLATE(B126, ""en"", ""vi"")"),"Bài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nh"&amp;"ạc,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[I1N2S3T4R5"&amp;"U6M7E8N9T0S1],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s"&amp;"áng tạo và đổi mới trong âm nhạc, thể hiện hàng loạt kỹ thuật và yếu tố độc đáo khiến nó trở nên khác biệt so với các sáng tác khác.")</f>
        <v>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sáng tạo và đổi mới trong âm nhạc, thể hiện hàng loạt kỹ thuật và yếu tố độc đáo khiến nó trở nên khác biệt so với các sáng tác khác.</v>
      </c>
      <c r="D126" s="2"/>
    </row>
    <row r="127">
      <c r="A127" s="1" t="s">
        <v>250</v>
      </c>
      <c r="B127" s="1" t="s">
        <v>251</v>
      </c>
      <c r="C127" s="2" t="str">
        <f>IFERROR(__xludf.DUMMYFUNCTION("GOOGLETRANSLATE(B127, ""en"", ""vi"")"),"[ti0me1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f>
        <v>[ti0me1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v>
      </c>
      <c r="D127" s="2"/>
    </row>
    <row r="128">
      <c r="A128" s="1" t="s">
        <v>252</v>
      </c>
      <c r="B128" s="1" t="s">
        <v>253</v>
      </c>
      <c r="C128" s="2" t="str">
        <f>IFERROR(__xludf.DUMMYFUNCTION("GOOGLETRANSLATE(B128, ""en"", ""vi"")"),"Bản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cực kỳ mạnh m"&amp;"ẽ,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củ"&amp;"a phong cách [G1E2N3R4E5] nhưng sự pha trộn độc đáo giữa các yếu tố âm nhạc đã tạo nên trải nghiệm nghe đáng nhớ và quyến rũ.")</f>
        <v>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cực kỳ mạnh mẽ,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của phong cách [G1E2N3R4E5] nhưng sự pha trộn độc đáo giữa các yếu tố âm nhạc đã tạo nên trải nghiệm nghe đáng nhớ và quyến rũ.</v>
      </c>
      <c r="D128" s="2"/>
    </row>
    <row r="129">
      <c r="A129" s="1" t="s">
        <v>217</v>
      </c>
      <c r="B129" s="1" t="s">
        <v>254</v>
      </c>
      <c r="C129" s="2" t="str">
        <f>IFERROR(__xludf.DUMMYFUNCTION("GOOGLETRANSLATE(B129, ""en"", ""vi"")"),"[ke0y1]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hạnh"&amp;"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mộ"&amp;"t vai trò quan trọng trong việc mang lại cho âm nhạc chất lượng cảm xúc đặc biệt.")</f>
        <v>[ke0y1]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một vai trò quan trọng trong việc mang lại cho âm nhạc chất lượng cảm xúc đặc biệt.</v>
      </c>
      <c r="D129" s="2"/>
    </row>
    <row r="130">
      <c r="A130" s="1" t="s">
        <v>255</v>
      </c>
      <c r="B130" s="1" t="s">
        <v>256</v>
      </c>
      <c r="C130" s="2" t="str">
        <f>IFERROR(__xludf.DUMMYFUNCTION("GOOGLETRANSLATE(B130, ""en"", ""vi"")"),"Buổi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"&amp;"đóng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của"&amp;" những nhạc cụ này và khả năng sử dụng điêu luyện của chúng sẽ tạo ra một trải nghiệm âm nhạc vừa thú vị vừa khó quên.")</f>
        <v>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 những nhạc cụ này và khả năng sử dụng điêu luyện của chúng sẽ tạo ra một trải nghiệm âm nhạc vừa thú vị vừa khó quên.</v>
      </c>
      <c r="D130" s="2"/>
    </row>
    <row r="131">
      <c r="A131" s="1" t="s">
        <v>257</v>
      </c>
      <c r="B131" s="1" t="s">
        <v>258</v>
      </c>
      <c r="C131" s="2" t="str">
        <f>IFERROR(__xludf.DUMMYFUNCTION("GOOGLETRANSLATE(B131, ""en"", ""vi"")"),"Bài hát này được phát ở tốc độ trung bình và có thời gian chạy là [T1M213] giây. Nó được đặc trưng bởi sự vắng mặt của [I1N2S3T4R5U6M7E8N9T0S1].")</f>
        <v>Bài hát này được phát ở tốc độ trung bình và có thời gian chạy là [T1M213] giây. Nó được đặc trưng bởi sự vắng mặt của [I1N2S3T4R5U6M7E8N9T0S1].</v>
      </c>
      <c r="D131" s="2"/>
    </row>
    <row r="132">
      <c r="A132" s="1" t="s">
        <v>259</v>
      </c>
      <c r="B132" s="1" t="s">
        <v>260</v>
      </c>
      <c r="C132" s="2" t="str">
        <f>IFERROR(__xludf.DUMMYFUNCTION("GOOGLETRANSLATE(B132, ""en"", ""vi"")"),"Âm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[I1N2S3T4R5U"&amp;"6M7E8N9T0S1]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[E1M2O3T4I5O6"&amp;"N7].")</f>
        <v>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[E1M2O3T4I5O6N7].</v>
      </c>
      <c r="D132" s="2"/>
    </row>
    <row r="133">
      <c r="A133" s="1" t="s">
        <v>261</v>
      </c>
      <c r="B133" s="1" t="s">
        <v>262</v>
      </c>
      <c r="C133" s="2" t="str">
        <f>IFERROR(__xludf.DUMMYFUNCTION("GOOGLETRANSLATE(B133, ""en"", ""vi"")"),"Âm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[te0mp1o"&amp;"2]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nét"&amp;" đặc trưng của phong cách [G1E2N3R4E5], khiến nó trở thành một bản nhạc nổi bật theo đúng nghĩa của nó.")</f>
        <v>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 đặc trưng của phong cách [G1E2N3R4E5], khiến nó trở thành một bản nhạc nổi bật theo đúng nghĩa của nó.</v>
      </c>
      <c r="D133" s="2"/>
    </row>
    <row r="134">
      <c r="A134" s="1" t="s">
        <v>263</v>
      </c>
      <c r="B134" s="1" t="s">
        <v>264</v>
      </c>
      <c r="C134" s="2" t="str">
        <f>IFERROR(__xludf.DUMMYFUNCTION("GOOGLETRANSLATE(B134, ""en"", ""vi"")"),"Trong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gắn"&amp;" kết và thống nhất. Kỹ thuật này có thể đặc biệt hiệu quả khi bài hát trải dài trên nhiều ô nhịp, khoảng [N1U2M3_4B5A6R7S8], giúp duy trì giai điệu và tâm trạng nhất quán xuyên suốt toàn bộ bản nhạc.")</f>
        <v>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 kết và thống nhất. Kỹ thuật này có thể đặc biệt hiệu quả khi bài hát trải dài trên nhiều ô nhịp, khoảng [N1U2M3_4B5A6R7S8], giúp duy trì giai điệu và tâm trạng nhất quán xuyên suốt toàn bộ bản nhạc.</v>
      </c>
      <c r="D134" s="2"/>
    </row>
    <row r="135">
      <c r="A135" s="1" t="s">
        <v>265</v>
      </c>
      <c r="B135" s="1" t="s">
        <v>266</v>
      </c>
      <c r="C135" s="2" t="str">
        <f>IFERROR(__xludf.DUMMYFUNCTION("GOOGLETRANSLATE(B135, ""en"", ""vi"")"),"Bản nhạc này là sự thể hiện chính của phong cách [G1E2N3R4E5], phát trong [T1M213] giây và [I1N2S3T4R5U6M7E8N9T0S1] không phải là một phần của nhạc cụ trong bài hát này.")</f>
        <v>Bản nhạc này là sự thể hiện chính của phong cách [G1E2N3R4E5], phát trong [T1M213] giây và [I1N2S3T4R5U6M7E8N9T0S1] không phải là một phần của nhạc cụ trong bài hát này.</v>
      </c>
      <c r="D135" s="2"/>
    </row>
    <row r="136">
      <c r="A136" s="1" t="s">
        <v>267</v>
      </c>
      <c r="B136" s="1" t="s">
        <v>268</v>
      </c>
      <c r="C136" s="2" t="str">
        <f>IFERROR(__xludf.DUMMYFUNCTION("GOOGLETRANSLATE(B136, ""en"", ""vi"")"),"Dải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mã"&amp;"nh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f>
        <v>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v>
      </c>
      <c r="D136" s="2"/>
    </row>
    <row r="137">
      <c r="A137" s="1" t="s">
        <v>269</v>
      </c>
      <c r="B137" s="1" t="s">
        <v>270</v>
      </c>
      <c r="C137" s="2" t="str">
        <f>IFERROR(__xludf.DUMMYFUNCTION("GOOGLETRANSLATE(B137, ""en"", ""vi"")"),"Đoạn nhạc là một bài hát kéo dài trong [T1M213] giây và thể hiện phạm vi cao độ trong [R1A2N3G4E5] [oc0ta1ve2s3]. Bài hát có nhịp điệu rất êm dịu, nhưng nó cũng sử dụng [ti0me1 s2ig3na4tu5re6 o7f 8[T91I02M13E24_35S46I57G68N79A80T91U02R13E24]3].")</f>
        <v>Đoạn nhạc là một bài hát kéo dài trong [T1M213] giây và thể hiện phạm vi cao độ trong [R1A2N3G4E5] [oc0ta1ve2s3]. Bài hát có nhịp điệu rất êm dịu, nhưng nó cũng sử dụng [ti0me1 s2ig3na4tu5re6 o7f 8[T91I02M13E24_35S46I57G68N79A80T91U02R13E24]3].</v>
      </c>
      <c r="D137" s="2"/>
    </row>
    <row r="138">
      <c r="A138" s="1" t="s">
        <v>271</v>
      </c>
      <c r="B138" s="1" t="s">
        <v>272</v>
      </c>
      <c r="C138" s="2" t="str">
        <f>IFERROR(__xludf.DUMMYFUNCTION("GOOGLETRANSLATE(B138, ""en"", ""vi"")"),"Phạm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n"&amp;"ó,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bà"&amp;"i hát này thuộc thể loại [G1E2N3R4E5].")</f>
        <v>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bài hát này thuộc thể loại [G1E2N3R4E5].</v>
      </c>
      <c r="D138" s="2"/>
    </row>
    <row r="139">
      <c r="A139" s="1" t="s">
        <v>273</v>
      </c>
      <c r="B139" s="1" t="s">
        <v>274</v>
      </c>
      <c r="C139" s="2" t="str">
        <f>IFERROR(__xludf.DUMMYFUNCTION("GOOGLETRANSLATE(B139, ""en"", ""vi"")"),"[ti0me1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"&amp;"Cùng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v"&amp;"ai trò quan trọng trong việc định hình âm thanh và cấu trúc tổng thể của một bản nhạc.")</f>
        <v>[ti0me1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vai trò quan trọng trong việc định hình âm thanh và cấu trúc tổng thể của một bản nhạc.</v>
      </c>
      <c r="D139" s="2"/>
    </row>
    <row r="140">
      <c r="A140" s="1" t="s">
        <v>275</v>
      </c>
      <c r="B140" s="1" t="s">
        <v>276</v>
      </c>
      <c r="C140" s="2" t="str">
        <f>IFERROR(__xludf.DUMMYFUNCTION("GOOGLETRANSLATE(B140, ""en"", ""vi"")"),"Bài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[te0mp1"&amp;"o2] với [ti0me1 s2ig3na4tu5re6 o7f 8[T91I02M13E24_35S46I57G68N79A80T91U02R13E24]3]. Nhạc cụ trong bài hát này không bao gồm [I1N2S3T4R5U6M7E8N9T0S1], khác với âm thanh thông thường của [A1R2T3I4S5T6]. Hương vị độc đáo được thêm vào bởi [[K01E12Y23]3 k4ey5"&amp;"] và cấu trúc theo sau [[N01U12M23_34B45A56R67S78]8 b9ar0s1] khiến bài hát này trở thành một bản nhạc nổi bật trong thể loại của nó.")</f>
        <v>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[te0mp1o2] với [ti0me1 s2ig3na4tu5re6 o7f 8[T91I02M13E24_35S46I57G68N79A80T91U02R13E24]3]. Nhạc cụ trong bài hát này không bao gồm [I1N2S3T4R5U6M7E8N9T0S1], khác với âm thanh thông thường của [A1R2T3I4S5T6]. Hương vị độc đáo được thêm vào bởi [[K01E12Y23]3 k4ey5] và cấu trúc theo sau [[N01U12M23_34B45A56R67S78]8 b9ar0s1] khiến bài hát này trở thành một bản nhạc nổi bật trong thể loại của nó.</v>
      </c>
      <c r="D140" s="2"/>
    </row>
    <row r="141">
      <c r="A141" s="1" t="s">
        <v>110</v>
      </c>
      <c r="B141" s="1" t="s">
        <v>277</v>
      </c>
      <c r="C141" s="2" t="str">
        <f>IFERROR(__xludf.DUMMYFUNCTION("GOOGLETRANSLATE(B141, ""en"", ""vi"")"),"Phạm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mặ"&amp;"c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[oc0ta1ve2s"&amp;"3].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f>
        <v>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v>
      </c>
      <c r="D141" s="2"/>
    </row>
    <row r="142">
      <c r="A142" s="1" t="s">
        <v>278</v>
      </c>
      <c r="B142" s="1" t="s">
        <v>279</v>
      </c>
      <c r="C142" s="2" t="str">
        <f>IFERROR(__xludf.DUMMYFUNCTION("GOOGLETRANSLATE(B142, ""en"", ""vi"")"),"Âm nhạc chứa đầy [E1M2O3T4I5O6N7] và cấu trúc bài hát được tạo thành từ [[N01U12M23_34B45A56R67S78]8 b9ar0s1]. [te0mp1o2] của bài hát này ở mức vừa phải, trong khi [ti0me1 s2ig3na4tu5re6] của nó nằm ngoài tiêu chuẩn [T1I2M3E4_5S6I7G8N9A0T1U2R3E4].")</f>
        <v>Âm nhạc chứa đầy [E1M2O3T4I5O6N7] và cấu trúc bài hát được tạo thành từ [[N01U12M23_34B45A56R67S78]8 b9ar0s1]. [te0mp1o2] của bài hát này ở mức vừa phải, trong khi [ti0me1 s2ig3na4tu5re6] của nó nằm ngoài tiêu chuẩn [T1I2M3E4_5S6I7G8N9A0T1U2R3E4].</v>
      </c>
      <c r="D142" s="2"/>
    </row>
    <row r="143">
      <c r="A143" s="1" t="s">
        <v>280</v>
      </c>
      <c r="B143" s="1" t="s">
        <v>281</v>
      </c>
      <c r="C143" s="2" t="str">
        <f>IFERROR(__xludf.DUMMYFUNCTION("GOOGLETRANSLATE(B143, ""en"", ""vi"")"),"Bài hát này có nhịp điệu rất êm dịu và thời gian chạy là [T1M213] giây. Sự sắp xếp của bài hát đáng chú ý vì đã bỏ qua [I1N2S3T4R5U6M7E8N9T0S1].")</f>
        <v>Bài hát này có nhịp điệu rất êm dịu và thời gian chạy là [T1M213] giây. Sự sắp xếp của bài hát đáng chú ý vì đã bỏ qua [I1N2S3T4R5U6M7E8N9T0S1].</v>
      </c>
      <c r="D143" s="2"/>
    </row>
    <row r="144">
      <c r="A144" s="1" t="s">
        <v>282</v>
      </c>
      <c r="B144" s="1" t="s">
        <v>283</v>
      </c>
      <c r="C144" s="2" t="str">
        <f>IFERROR(__xludf.DUMMYFUNCTION("GOOGLETRANSLATE(B144, ""en"", ""vi"")"),"Dải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ph"&amp;"ải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f>
        <v>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v>
      </c>
      <c r="D144" s="2"/>
    </row>
    <row r="145">
      <c r="A145" s="1" t="s">
        <v>284</v>
      </c>
      <c r="B145" s="1" t="s">
        <v>285</v>
      </c>
      <c r="C145" s="2" t="str">
        <f>IFERROR(__xludf.DUMMYFUNCTION("GOOGLETRANSLATE(B145, ""en"", ""vi"")"),"Loại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nhạc"&amp;" [[T01I12M23E34_45S56I67G78N89A90T01U12R23E34]4 t5im6e 7si8gn9at0ur1e2] của bản nhạc bổ sung cho âm thanh [G1E2N3R4E5] tinh túy của bài hát này, có độ dài [T1M213] giây và không có [I1N2S3T4R5U6M 7E8N9T0S1]. Nhìn chung, bài hát này mang lại trải nghiệm âm"&amp;" nhạc độc đáo và thú vị, thể hiện những đặc điểm riêng biệt trong thể loại của nó.")</f>
        <v>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 [[T01I12M23E34_45S56I67G78N89A90T01U12R23E34]4 t5im6e 7si8gn9at0ur1e2] của bản nhạc bổ sung cho âm thanh [G1E2N3R4E5] tinh túy của bài hát này, có độ dài [T1M213] giây và không có [I1N2S3T4R5U6M 7E8N9T0S1]. Nhìn chung, bài hát này mang lại trải nghiệm âm nhạc độc đáo và thú vị, thể hiện những đặc điểm riêng biệt trong thể loại của nó.</v>
      </c>
      <c r="D145" s="2"/>
    </row>
    <row r="146">
      <c r="A146" s="1" t="s">
        <v>79</v>
      </c>
      <c r="B146" s="1" t="s">
        <v>286</v>
      </c>
      <c r="C146" s="2" t="str">
        <f>IFERROR(__xludf.DUMMYFUNCTION("GOOGLETRANSLATE(B146, ""en"", ""vi"")"),"Phạm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đi"&amp;"ệu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s"&amp;"ử dụng, nâng cao tính khác biệt của nó. Nhìn chung, [te0mp1o2] chậm rãi, kết hợp với chiều sâu cảm xúc của âm nhạc, mang đến cho bố cục một cảm giác sâu sắc về [E1M2O3T4I5O6N7].")</f>
        <v>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sử dụng, nâng cao tính khác biệt của nó. Nhìn chung, [te0mp1o2] chậm rãi, kết hợp với chiều sâu cảm xúc của âm nhạc, mang đến cho bố cục một cảm giác sâu sắc về [E1M2O3T4I5O6N7].</v>
      </c>
      <c r="D146" s="2"/>
    </row>
    <row r="147">
      <c r="A147" s="1" t="s">
        <v>287</v>
      </c>
      <c r="B147" s="1" t="s">
        <v>288</v>
      </c>
      <c r="C147" s="2" t="str">
        <f>IFERROR(__xludf.DUMMYFUNCTION("GOOGLETRANSLATE(B147, ""en"", ""vi"")"),"Loại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[T1"&amp;"M213] giây.")</f>
        <v>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[T1M213] giây.</v>
      </c>
      <c r="D147" s="2"/>
    </row>
    <row r="148">
      <c r="A148" s="1" t="s">
        <v>289</v>
      </c>
      <c r="B148" s="1" t="s">
        <v>290</v>
      </c>
      <c r="C148" s="2" t="str">
        <f>IFERROR(__xludf.DUMMYFUNCTION("GOOGLETRANSLATE(B148, ""en"", ""vi"")"),"Bản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t"&amp;"ạo nên nhịp điệu quyến rũ, làm tăng thêm ấn tượng tổng thể cho bản nhạc. Ngoài ra, bài hát còn có [ti0me1 s2ig3na4tu5re6 o7f 8[T91I02M13E24_35S46I57G68N79A80T91U02R13E24]3] độc đáo, làm tăng thêm nét đặc biệt của bài hát. Điều thú vị là sự sắp xếp của bài"&amp;"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với nhau, n"&amp;"hững yếu tố này tạo nên một trải nghiệm âm nhạc quyến rũ, chắc chắn sẽ để lại ấn tượng lâu dài cho người nghe.")</f>
        <v>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tạo nên nhịp điệu quyến rũ, làm tăng thêm ấn tượng tổng thể cho bản nhạc. Ngoài ra, bài hát còn có [ti0me1 s2ig3na4tu5re6 o7f 8[T91I02M13E24_35S46I57G68N79A80T91U02R13E24]3] độc đáo, làm tăng thêm nét đặc biệt của bài hát. Điều thú vị là sự sắp xếp của bài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với nhau, những yếu tố này tạo nên một trải nghiệm âm nhạc quyến rũ, chắc chắn sẽ để lại ấn tượng lâu dài cho người nghe.</v>
      </c>
      <c r="D148" s="2"/>
    </row>
    <row r="149">
      <c r="A149" s="1" t="s">
        <v>291</v>
      </c>
      <c r="B149" s="1" t="s">
        <v>292</v>
      </c>
      <c r="C149" s="2" t="str">
        <f>IFERROR(__xludf.DUMMYFUNCTION("GOOGLETRANSLATE(B149, ""en"", ""vi"")"),"Với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mặ"&amp;"t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n"&amp;"ghiệm âm thanh của nghệ sĩ và vượt qua ranh giới của những gì được mong đợi trong thể loại này.")</f>
        <v>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nghiệm âm thanh của nghệ sĩ và vượt qua ranh giới của những gì được mong đợi trong thể loại này.</v>
      </c>
      <c r="D149" s="2"/>
    </row>
    <row r="150">
      <c r="A150" s="1" t="s">
        <v>293</v>
      </c>
      <c r="B150" s="1" t="s">
        <v>294</v>
      </c>
      <c r="C150" s="2" t="str">
        <f>IFERROR(__xludf.DUMMYFUNCTION("GOOGLETRANSLATE(B150, ""en"", ""vi"")"),"[ti0me1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t"&amp;"hêm sự khác biệt cho bản nhạc. Nhạc cụ được sử dụng trong bài hát đóng vai trò quan trọng trong việc tạo ra trải nghiệm âm nhạc gắn kết và hấp dẫn cho người nghe.")</f>
        <v>[ti0me1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thêm sự khác biệt cho bản nhạc. Nhạc cụ được sử dụng trong bài hát đóng vai trò quan trọng trong việc tạo ra trải nghiệm âm nhạc gắn kết và hấp dẫn cho người nghe.</v>
      </c>
      <c r="D150" s="2"/>
    </row>
    <row r="151">
      <c r="A151" s="1" t="s">
        <v>295</v>
      </c>
      <c r="B151" s="1" t="s">
        <v>296</v>
      </c>
      <c r="C151" s="2" t="str">
        <f>IFERROR(__xludf.DUMMYFUNCTION("GOOGLETRANSLATE(B151, ""en"", ""vi"")"),"[ke0y1]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gì"&amp;"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v"&amp;"à đánh giá cao các sắc thái của màn trình diễn. Nhìn chung, sự kết hợp giữa [ke0y1] đặc sắc và sự thiếu vắng nhạc cụ trong bài hát này tạo nên trải nghiệm nghe đáng nhớ và lôi cuốn.")</f>
        <v>[ke0y1]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và đánh giá cao các sắc thái của màn trình diễn. Nhìn chung, sự kết hợp giữa [ke0y1] đặc sắc và sự thiếu vắng nhạc cụ trong bài hát này tạo nên trải nghiệm nghe đáng nhớ và lôi cuốn.</v>
      </c>
      <c r="D151" s="2"/>
    </row>
    <row r="152">
      <c r="A152" s="1" t="s">
        <v>297</v>
      </c>
      <c r="B152" s="1" t="s">
        <v>298</v>
      </c>
      <c r="C152" s="2" t="str">
        <f>IFERROR(__xludf.DUMMYFUNCTION("GOOGLETRANSLATE(B152, ""en"", ""vi"")"),"Thời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ca"&amp;"o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củ"&amp;"a bài hát phối hợp với nhau để tạo nên một bản nhạc đáng nhớ và thú vị.")</f>
        <v>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 bài hát phối hợp với nhau để tạo nên một bản nhạc đáng nhớ và thú vị.</v>
      </c>
      <c r="D152" s="2"/>
    </row>
    <row r="153">
      <c r="A153" s="1" t="s">
        <v>299</v>
      </c>
      <c r="B153" s="1" t="s">
        <v>300</v>
      </c>
      <c r="C153" s="2" t="str">
        <f>IFERROR(__xludf.DUMMYFUNCTION("GOOGLETRANSLATE(B153, ""en"", ""vi"")"),"Bản nhạc này được sáng tác trong [[K01E12Y23]3 k4ey5] và có mức thấp-[te0mp1o2]. Nó không tuân theo truyền thống của kiểu [G1E2N3R4E5] mà có đồng hồ đo [T1I2M3E4_5S6I7G8N9A0T1U2R3E4].")</f>
        <v>Bản nhạc này được sáng tác trong [[K01E12Y23]3 k4ey5] và có mức thấp-[te0mp1o2]. Nó không tuân theo truyền thống của kiểu [G1E2N3R4E5] mà có đồng hồ đo [T1I2M3E4_5S6I7G8N9A0T1U2R3E4].</v>
      </c>
      <c r="D153" s="2"/>
    </row>
    <row r="154">
      <c r="A154" s="1" t="s">
        <v>301</v>
      </c>
      <c r="B154" s="1" t="s">
        <v>302</v>
      </c>
      <c r="C154" s="2" t="str">
        <f>IFERROR(__xludf.DUMMYFUNCTION("GOOGLETRANSLATE(B154, ""en"", ""vi"")"),"Âm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"&amp;"dịu.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"&amp;"nhớ.")</f>
        <v>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nhớ.</v>
      </c>
      <c r="D154" s="2"/>
    </row>
    <row r="155">
      <c r="A155" s="1" t="s">
        <v>303</v>
      </c>
      <c r="B155" s="1" t="s">
        <v>304</v>
      </c>
      <c r="C155" s="2" t="str">
        <f>IFERROR(__xludf.DUMMYFUNCTION("GOOGLETRANSLATE(B155, ""en"", ""vi"")"),"Bản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[T1I2M3E4_5S6I7G8N9A0T1U2R3E4]"&amp;" và việc sử dụng [I1N2S3T4R5U6M7E8N9T0S1] là rất quan trọng đối với việc sáng tác. Cụ thể, [I1N2S3T4R5U6M7E8N9T0] đóng vai trò là nhạc cụ chính để tạo giai điệu trong bản nhạc này.")</f>
        <v>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 và việc sử dụng [I1N2S3T4R5U6M7E8N9T0S1] là rất quan trọng đối với việc sáng tác. Cụ thể, [I1N2S3T4R5U6M7E8N9T0] đóng vai trò là nhạc cụ chính để tạo giai điệu trong bản nhạc này.</v>
      </c>
      <c r="D155" s="2"/>
    </row>
    <row r="156">
      <c r="A156" s="1" t="s">
        <v>53</v>
      </c>
      <c r="B156" s="1" t="s">
        <v>305</v>
      </c>
      <c r="C156" s="2" t="str">
        <f>IFERROR(__xludf.DUMMYFUNCTION("GOOGLETRANSLATE(B156, ""en"", ""vi"")"),"Loại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k4ey"&amp;"5]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f>
        <v>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v>
      </c>
      <c r="D156" s="2"/>
    </row>
    <row r="157">
      <c r="A157" s="1" t="s">
        <v>306</v>
      </c>
      <c r="B157" s="1" t="s">
        <v>307</v>
      </c>
      <c r="C157" s="2" t="str">
        <f>IFERROR(__xludf.DUMMYFUNCTION("GOOGLETRANSLATE(B157, ""en"", ""vi"")"),"Phạm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kế"&amp;"t hợp [I1N2S3T4R5U6M7E8N9T0S1], nó thiếu các yếu tố cần thiết để được coi là có thể nhảy được. Tuy nhiên, khi phát ở mức trung bình [te0mp1o2], âm nhạc gợi nhớ đến âm thanh [G1E2N3R4E5] cổ điển.")</f>
        <v>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kết hợp [I1N2S3T4R5U6M7E8N9T0S1], nó thiếu các yếu tố cần thiết để được coi là có thể nhảy được. Tuy nhiên, khi phát ở mức trung bình [te0mp1o2], âm nhạc gợi nhớ đến âm thanh [G1E2N3R4E5] cổ điển.</v>
      </c>
      <c r="D157" s="2"/>
    </row>
    <row r="158">
      <c r="A158" s="1" t="s">
        <v>308</v>
      </c>
      <c r="B158" s="1" t="s">
        <v>309</v>
      </c>
      <c r="C158" s="2" t="str">
        <f>IFERROR(__xludf.DUMMYFUNCTION("GOOGLETRANSLATE(B158,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thanh"&amp;" [te0mp1o2] nhẹ nhàng và mượt mà, được tăng cường bằng cách bổ sung [I1N2S3T4R5U6M7E8N9T0S1] góp phần tạo nên bố cục âm nhạc tổng thể. Không được sử dụng phổ biến, [ti0me1 s2ig3na4tu5re6 o7f 8[T91I02M13E24_35S46I57G68N79A80T91U02R13E24]3] bổ sung thêm cảm"&amp;" giác độc đáo, được bổ sung thêm bằng hiệu suất chậm, gợi lên cảm giác [E1M2O3T4I5O6N7] trong âm nhạc.")</f>
        <v>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 [te0mp1o2] nhẹ nhàng và mượt mà, được tăng cường bằng cách bổ sung [I1N2S3T4R5U6M7E8N9T0S1] góp phần tạo nên bố cục âm nhạc tổng thể. Không được sử dụng phổ biến, [ti0me1 s2ig3na4tu5re6 o7f 8[T91I02M13E24_35S46I57G68N79A80T91U02R13E24]3] bổ sung thêm cảm giác độc đáo, được bổ sung thêm bằng hiệu suất chậm, gợi lên cảm giác [E1M2O3T4I5O6N7] trong âm nhạc.</v>
      </c>
      <c r="D158" s="2"/>
    </row>
    <row r="159">
      <c r="A159" s="1" t="s">
        <v>310</v>
      </c>
      <c r="B159" s="1" t="s">
        <v>311</v>
      </c>
      <c r="C159" s="2" t="str">
        <f>IFERROR(__xludf.DUMMYFUNCTION("GOOGLETRANSLATE(B159, ""en"", ""vi"")"),"Âm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t"&amp;"hêm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s2ig3n"&amp;"a4tu5re6]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"&amp;"để nghe.")</f>
        <v>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để nghe.</v>
      </c>
      <c r="D159" s="2"/>
    </row>
    <row r="160">
      <c r="A160" s="1" t="s">
        <v>312</v>
      </c>
      <c r="B160" s="1" t="s">
        <v>313</v>
      </c>
      <c r="C160" s="2" t="str">
        <f>IFERROR(__xludf.DUMMYFUNCTION("GOOGLETRANSLATE(B160, ""en"", ""vi"")"),"Nhạc cụ chính được sử dụng cho bản giai điệu là [I1N2S3T4R5U6M7E8N9T0]. Bản nhạc này được phát ở mức [te0mp1o2] thấp và có nhịp độ vừa phải, thú vị. Bài hát có độ dài [T1M213] giây.")</f>
        <v>Nhạc cụ chính được sử dụng cho bản giai điệu là [I1N2S3T4R5U6M7E8N9T0]. Bản nhạc này được phát ở mức [te0mp1o2] thấp và có nhịp độ vừa phải, thú vị. Bài hát có độ dài [T1M213] giây.</v>
      </c>
      <c r="D160" s="2"/>
    </row>
    <row r="161">
      <c r="A161" s="1" t="s">
        <v>314</v>
      </c>
      <c r="B161" s="1" t="s">
        <v>315</v>
      </c>
      <c r="C161" s="2" t="str">
        <f>IFERROR(__xludf.DUMMYFUNCTION("GOOGLETRANSLATE(B161, ""en"", ""vi"")"),"Loại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8[T91I02M13E24_35S46I57G68N79A80T9"&amp;"1U02R13E24]3]. Nhạc được phát ở tốc độ vừa phải, tạo nhịp điệu cân bằng và dễ chịu cho người nghe. Nhìn chung, tác phẩm này mang lại trải nghiệm âm nhạc hấp dẫn và được trau chuốt kỹ lưỡng, thể hiện kỹ năng và sự sáng tạo của nhà soạn nhạc.")</f>
        <v>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8[T91I02M13E24_35S46I57G68N79A80T91U02R13E24]3]. Nhạc được phát ở tốc độ vừa phải, tạo nhịp điệu cân bằng và dễ chịu cho người nghe. Nhìn chung, tác phẩm này mang lại trải nghiệm âm nhạc hấp dẫn và được trau chuốt kỹ lưỡng, thể hiện kỹ năng và sự sáng tạo của nhà soạn nhạc.</v>
      </c>
      <c r="D161" s="2"/>
    </row>
    <row r="162">
      <c r="A162" s="1" t="s">
        <v>316</v>
      </c>
      <c r="B162" s="1" t="s">
        <v>317</v>
      </c>
      <c r="C162" s="2" t="str">
        <f>IFERROR(__xludf.DUMMYFUNCTION("GOOGLETRANSLATE(B162, ""en"", ""vi"")"),"Với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"&amp;"đáo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h"&amp;"ãy ngồi lại, thư giãn và để âm nhạc đưa bạn đến một thế giới khác.")</f>
        <v>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hãy ngồi lại, thư giãn và để âm nhạc đưa bạn đến một thế giới khác.</v>
      </c>
      <c r="D162" s="2"/>
    </row>
    <row r="163">
      <c r="A163" s="1" t="s">
        <v>318</v>
      </c>
      <c r="B163" s="1" t="s">
        <v>319</v>
      </c>
      <c r="C163" s="2" t="str">
        <f>IFERROR(__xludf.DUMMYFUNCTION("GOOGLETRANSLATE(B163, ""en"", ""vi"")"),"Bản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[I1N2S3T4R5U6M7"&amp;"E8N9T0S1].")</f>
        <v>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[I1N2S3T4R5U6M7E8N9T0S1].</v>
      </c>
      <c r="D163" s="2"/>
    </row>
    <row r="164">
      <c r="A164" s="1" t="s">
        <v>320</v>
      </c>
      <c r="B164" s="1" t="s">
        <v>321</v>
      </c>
      <c r="C164" s="2" t="str">
        <f>IFERROR(__xludf.DUMMYFUNCTION("GOOGLETRANSLATE(B164, ""en"", ""vi"")"),"Lựa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tă"&amp;"ng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"&amp;"để tạo ra trải nghiệm âm nhạc độc đáo và mạnh mẽ, thu hút người nghe ở nhiều cấp độ.")</f>
        <v>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để tạo ra trải nghiệm âm nhạc độc đáo và mạnh mẽ, thu hút người nghe ở nhiều cấp độ.</v>
      </c>
      <c r="D164" s="2"/>
    </row>
    <row r="165">
      <c r="A165" s="1" t="s">
        <v>322</v>
      </c>
      <c r="B165" s="1" t="s">
        <v>323</v>
      </c>
      <c r="C165" s="2" t="str">
        <f>IFERROR(__xludf.DUMMYFUNCTION("GOOGLETRANSLATE(B165, ""en"", ""vi"")"),"Với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ph"&amp;"ần tạo nên chuyển động có nhịp độ nhanh. Xuyên suốt bản nhạc, âm nhạc tràn ngập [E1M2O3T4I5O6N7], làm tăng thêm cường độ và tác động chung của tác phẩm.")</f>
        <v>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phần tạo nên chuyển động có nhịp độ nhanh. Xuyên suốt bản nhạc, âm nhạc tràn ngập [E1M2O3T4I5O6N7], làm tăng thêm cường độ và tác động chung của tác phẩm.</v>
      </c>
      <c r="D165" s="2"/>
    </row>
    <row r="166">
      <c r="A166" s="1" t="s">
        <v>324</v>
      </c>
      <c r="B166" s="1" t="s">
        <v>325</v>
      </c>
      <c r="C166" s="2" t="str">
        <f>IFERROR(__xludf.DUMMYFUNCTION("GOOGLETRANSLATE(B166, ""en"", ""vi"")"),"Đoạn nhạc được đề cập thể hiện phạm vi cao độ trong [R1A2N3G4E5] [oc0ta1ve2s3] và không bị ảnh hưởng nhiều bởi các quy ước của thể loại [G1E2N3R4E5]. [I1N2S3T4R5U6M7E8N9T0S1] không có trong phần phối khí của bài hát này.")</f>
        <v>Đoạn nhạc được đề cập thể hiện phạm vi cao độ trong [R1A2N3G4E5] [oc0ta1ve2s3] và không bị ảnh hưởng nhiều bởi các quy ước của thể loại [G1E2N3R4E5]. [I1N2S3T4R5U6M7E8N9T0S1] không có trong phần phối khí của bài hát này.</v>
      </c>
      <c r="D166" s="2"/>
    </row>
    <row r="167">
      <c r="A167" s="1" t="s">
        <v>326</v>
      </c>
      <c r="B167" s="1" t="s">
        <v>327</v>
      </c>
      <c r="C167" s="2" t="str">
        <f>IFERROR(__xludf.DUMMYFUNCTION("GOOGLETRANSLATE(B167, ""en"", ""vi"")"),"Phạm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biệt,"&amp;"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người"&amp;" nghe.")</f>
        <v>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 nghe.</v>
      </c>
      <c r="D167" s="2"/>
    </row>
    <row r="168">
      <c r="A168" s="1" t="s">
        <v>79</v>
      </c>
      <c r="B168" s="1" t="s">
        <v>328</v>
      </c>
      <c r="C168" s="2" t="str">
        <f>IFERROR(__xludf.DUMMYFUNCTION("GOOGLETRANSLATE(B168, ""en"", ""vi"")"),"Phạm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k"&amp;"hi loại trừ việc sử dụng [I1N2S3T4R5U6M7E8N9T0S1]. [[T01I12M23E34_45S56I67G78N89A90T01U12R23E34]4 t5im6e 7si8gn9at0ur1e2] không chuẩn đã được chọn, kèm theo [te0mp1o2] chậm, tất cả đều biểu thị [E1M2O3T4I5O6N7].")</f>
        <v>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khi loại trừ việc sử dụng [I1N2S3T4R5U6M7E8N9T0S1]. [[T01I12M23E34_45S56I67G78N89A90T01U12R23E34]4 t5im6e 7si8gn9at0ur1e2] không chuẩn đã được chọn, kèm theo [te0mp1o2] chậm, tất cả đều biểu thị [E1M2O3T4I5O6N7].</v>
      </c>
      <c r="D168" s="2"/>
    </row>
    <row r="169">
      <c r="A169" s="1" t="s">
        <v>31</v>
      </c>
      <c r="B169" s="1" t="s">
        <v>329</v>
      </c>
      <c r="C169" s="2" t="str">
        <f>IFERROR(__xludf.DUMMYFUNCTION("GOOGLETRANSLATE(B169, ""en"", ""vi"")"),"Âm nhạc di chuyển nhanh chóng và được đặc trưng bởi [E1M2O3T4I5O6N7].")</f>
        <v>Âm nhạc di chuyển nhanh chóng và được đặc trưng bởi [E1M2O3T4I5O6N7].</v>
      </c>
      <c r="D169" s="2"/>
    </row>
    <row r="170">
      <c r="A170" s="1" t="s">
        <v>51</v>
      </c>
      <c r="B170" s="1" t="s">
        <v>330</v>
      </c>
      <c r="C170" s="2" t="str">
        <f>IFERROR(__xludf.DUMMYFUNCTION("GOOGLETRANSLATE(B170, ""en"", ""vi"")"),"Đoạn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s2ig3na4tu5re6"&amp;"] được sử dụng trong bài hát này không phổ biến, [T1I2M3E4_5S6I7G8N9A0T1U2R3E4], trong khi [te0mp1o2] thì nhanh. Nhìn chung, bản nhạc này có đặc điểm [G1E2N3R4E5] không thể nhầm lẫn.")</f>
        <v>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 được sử dụng trong bài hát này không phổ biến, [T1I2M3E4_5S6I7G8N9A0T1U2R3E4], trong khi [te0mp1o2] thì nhanh. Nhìn chung, bản nhạc này có đặc điểm [G1E2N3R4E5] không thể nhầm lẫn.</v>
      </c>
      <c r="D170" s="2"/>
    </row>
    <row r="171">
      <c r="A171" s="1" t="s">
        <v>331</v>
      </c>
      <c r="B171" s="1" t="s">
        <v>332</v>
      </c>
      <c r="C171" s="2" t="str">
        <f>IFERROR(__xludf.DUMMYFUNCTION("GOOGLETRANSLATE(B171, ""en"", ""vi"")"),"Bản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c"&amp;"ác nhạc cụ truyền thống, cách sắp xếp và sáng tác của bài hát này thể hiện sức mạnh của sự đơn giản và nêu bật tầm quan trọng của sự sáng tạo âm nhạc.")</f>
        <v>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các nhạc cụ truyền thống, cách sắp xếp và sáng tác của bài hát này thể hiện sức mạnh của sự đơn giản và nêu bật tầm quan trọng của sự sáng tạo âm nhạc.</v>
      </c>
      <c r="D171" s="2"/>
    </row>
    <row r="172">
      <c r="A172" s="1" t="s">
        <v>333</v>
      </c>
      <c r="B172" s="1" t="s">
        <v>334</v>
      </c>
      <c r="C172" s="2" t="str">
        <f>IFERROR(__xludf.DUMMYFUNCTION("GOOGLETRANSLATE(B172, ""en"", ""vi"")"),"Loại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[T1M213]"&amp;"-giây của bài hát có nhịp độ nhanh. Âm nhạc có [I1N2S3T4R5U6M7E8N9T0S1] và được phát ở [T1I2M3E4_5S6I7G8N9A0T1U2R3E4], góp phần tạo nên nhịp độ nhanh chóng của nó. Mặc dù tốc độ nhanh nhưng âm nhạc vẫn thấm đẫm [E1M2O3T4I5O6N7], tạo ra trải nghiệm nghe th"&amp;"ực sự quyến rũ.")</f>
        <v>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[T1M213]-giây của bài hát có nhịp độ nhanh. Âm nhạc có [I1N2S3T4R5U6M7E8N9T0S1] và được phát ở [T1I2M3E4_5S6I7G8N9A0T1U2R3E4], góp phần tạo nên nhịp độ nhanh chóng của nó. Mặc dù tốc độ nhanh nhưng âm nhạc vẫn thấm đẫm [E1M2O3T4I5O6N7], tạo ra trải nghiệm nghe thực sự quyến rũ.</v>
      </c>
      <c r="D172" s="2"/>
    </row>
    <row r="173">
      <c r="A173" s="1" t="s">
        <v>335</v>
      </c>
      <c r="B173" s="1" t="s">
        <v>336</v>
      </c>
      <c r="C173" s="2" t="str">
        <f>IFERROR(__xludf.DUMMYFUNCTION("GOOGLETRANSLATE(B173, ""en"", ""vi"")"),"Đoạn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[[T01I12M23E34_45S56I67G78N89A90"&amp;"T01U12R23E34]4 t5im6e 7si8gn9at0ur1e2] được sử dụng. Chơi ở tốc độ nhàn nhã, âm nhạc được xác định bởi [E1M2O3T4I5O6N7].")</f>
        <v>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[[T01I12M23E34_45S56I67G78N89A90T01U12R23E34]4 t5im6e 7si8gn9at0ur1e2] được sử dụng. Chơi ở tốc độ nhàn nhã, âm nhạc được xác định bởi [E1M2O3T4I5O6N7].</v>
      </c>
      <c r="D173" s="2"/>
    </row>
    <row r="174">
      <c r="A174" s="1" t="s">
        <v>337</v>
      </c>
      <c r="B174" s="1" t="s">
        <v>338</v>
      </c>
      <c r="C174" s="2" t="str">
        <f>IFERROR(__xludf.DUMMYFUNCTION("GOOGLETRANSLATE(B174, ""en"", ""vi"")"),"Bản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hi"&amp;"ện một [ti0me1 s2ig3na4tu5re6 o7f 8[T91I02M13E24_35S46I57G68N79A80T91U02R13E24]3] không thông thường. Được trình diễn chậm rãi, bài hát [G1E2N3R4E5] này được chia thành [[N01U12M23_34B45A56R67S78]8 b9ar0s1].")</f>
        <v>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hiện một [ti0me1 s2ig3na4tu5re6 o7f 8[T91I02M13E24_35S46I57G68N79A80T91U02R13E24]3] không thông thường. Được trình diễn chậm rãi, bài hát [G1E2N3R4E5] này được chia thành [[N01U12M23_34B45A56R67S78]8 b9ar0s1].</v>
      </c>
      <c r="D174" s="2"/>
    </row>
    <row r="175">
      <c r="A175" s="1" t="s">
        <v>339</v>
      </c>
      <c r="B175" s="1" t="s">
        <v>340</v>
      </c>
      <c r="C175" s="2" t="str">
        <f>IFERROR(__xludf.DUMMYFUNCTION("GOOGLETRANSLATE(B175, ""en"", ""vi"")"),"[ti0me1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nh"&amp;"ịp điệu phi truyền thống. Điều thú vị là bài hát này còn nổi bật hơn khi cố tình lược bỏ một số nhạc cụ nhất định, thể hiện sự lựa chọn nghệ thuật có chủ ý để tập trung vào các yếu tố khác của âm nhạc.")</f>
        <v>[ti0me1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nhịp điệu phi truyền thống. Điều thú vị là bài hát này còn nổi bật hơn khi cố tình lược bỏ một số nhạc cụ nhất định, thể hiện sự lựa chọn nghệ thuật có chủ ý để tập trung vào các yếu tố khác của âm nhạc.</v>
      </c>
      <c r="D175" s="2"/>
    </row>
    <row r="176">
      <c r="A176" s="1" t="s">
        <v>341</v>
      </c>
      <c r="B176" s="1" t="s">
        <v>342</v>
      </c>
      <c r="C176" s="2" t="str">
        <f>IFERROR(__xludf.DUMMYFUNCTION("GOOGLETRANSLATE(B176, ""en"", ""vi"")"),"Nhạc không có [I1N2S3T4R5U6M7E8N9T0S1] có thời lượng [T1M213] giây và tốc độ vừa phải, nhưng [K1E2Y3] mang lại chất lượng cảm xúc đặc biệt. Ngoài ra, bài hát còn có nhịp điệu cực kỳ mãnh liệt, góp phần tạo nên sự rung cảm tổng thể.")</f>
        <v>Nhạc không có [I1N2S3T4R5U6M7E8N9T0S1] có thời lượng [T1M213] giây và tốc độ vừa phải, nhưng [K1E2Y3] mang lại chất lượng cảm xúc đặc biệt. Ngoài ra, bài hát còn có nhịp điệu cực kỳ mãnh liệt, góp phần tạo nên sự rung cảm tổng thể.</v>
      </c>
      <c r="D176" s="2"/>
    </row>
    <row r="177">
      <c r="A177" s="1" t="s">
        <v>343</v>
      </c>
      <c r="B177" s="1" t="s">
        <v>344</v>
      </c>
      <c r="C177" s="2" t="str">
        <f>IFERROR(__xludf.DUMMYFUNCTION("GOOGLETRANSLATE(B177, ""en"", ""vi"")"),"Âm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s2ig3na"&amp;"4tu5re6]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bản"&amp;" nhạc đáng chú ý và đáng chú ý, nổi bật nhờ cách sử dụng sáng tạo các yếu tố âm nhạc khác nhau.")</f>
        <v>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 nhạc đáng chú ý và đáng chú ý, nổi bật nhờ cách sử dụng sáng tạo các yếu tố âm nhạc khác nhau.</v>
      </c>
      <c r="D177" s="2"/>
    </row>
    <row r="178">
      <c r="A178" s="1" t="s">
        <v>259</v>
      </c>
      <c r="B178" s="1" t="s">
        <v>345</v>
      </c>
      <c r="C178" s="2" t="str">
        <f>IFERROR(__xludf.DUMMYFUNCTION("GOOGLETRANSLATE(B178, ""en"", ""vi"")"),"Với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phải"&amp;". Bạn sẽ không nghe thấy bất kỳ [I1N2S3T4R5U6M7E8N9T0S1] nào trong [ti0me1 s2ig3na4tu5re6] [T1I2M3E4_5S6I7G8N9A0T1U2R3E4] không điển hình này. Bài hát có tiết tấu vừa phải nhưng thấm đẫm [E1M2O3T4I5O6N7].")</f>
        <v>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 Bạn sẽ không nghe thấy bất kỳ [I1N2S3T4R5U6M7E8N9T0S1] nào trong [ti0me1 s2ig3na4tu5re6] [T1I2M3E4_5S6I7G8N9A0T1U2R3E4] không điển hình này. Bài hát có tiết tấu vừa phải nhưng thấm đẫm [E1M2O3T4I5O6N7].</v>
      </c>
      <c r="D178" s="2"/>
    </row>
    <row r="179">
      <c r="A179" s="1" t="s">
        <v>346</v>
      </c>
      <c r="B179" s="1" t="s">
        <v>347</v>
      </c>
      <c r="C179" s="2" t="str">
        <f>IFERROR(__xludf.DUMMYFUNCTION("GOOGLETRANSLATE(B179, ""en"", ""vi"")"),"Việc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vắ"&amp;"ng mặt trong bản sáng tác này, điều này càng làm tăng thêm đặc tính và âm thanh độc đáo của nó.")</f>
        <v>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vắng mặt trong bản sáng tác này, điều này càng làm tăng thêm đặc tính và âm thanh độc đáo của nó.</v>
      </c>
      <c r="D179" s="2"/>
    </row>
    <row r="180">
      <c r="A180" s="1" t="s">
        <v>348</v>
      </c>
      <c r="B180" s="1" t="s">
        <v>349</v>
      </c>
      <c r="C180" s="2" t="str">
        <f>IFERROR(__xludf.DUMMYFUNCTION("GOOGLETRANSLATE(B180, ""en"", ""vi"")"),"Bài hát này có [te0mp1o2] nhẹ nhàng được tăng cường bằng cách sử dụng [[K01E12Y23]3 k4ey5], mang lại chất lượng cảm xúc đặc biệt. Nó tồn tại trong [T1M213] giây và có thiết bị đo không bao gồm [I1N2S3T4R5U6M7E8N9T0S1].")</f>
        <v>Bài hát này có [te0mp1o2] nhẹ nhàng được tăng cường bằng cách sử dụng [[K01E12Y23]3 k4ey5], mang lại chất lượng cảm xúc đặc biệt. Nó tồn tại trong [T1M213] giây và có thiết bị đo không bao gồm [I1N2S3T4R5U6M7E8N9T0S1].</v>
      </c>
      <c r="D180" s="2"/>
    </row>
    <row r="181">
      <c r="A181" s="1" t="s">
        <v>350</v>
      </c>
      <c r="B181" s="1" t="s">
        <v>351</v>
      </c>
      <c r="C181" s="2" t="str">
        <f>IFERROR(__xludf.DUMMYFUNCTION("GOOGLETRANSLATE(B181, ""en"", ""vi"")"),"[[K01E12Y23]3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"&amp;"nhưng bài hát có nhịp điệu êm đềm và vừa phải, được trình diễn với tốc độ vừa phải. Âm nhạc gợi lên [E1M2O3T4I5O6N7] trong thiên nhiên, tạo nên bầu không khí thanh bình.")</f>
        <v>[[K01E12Y23]3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nhưng bài hát có nhịp điệu êm đềm và vừa phải, được trình diễn với tốc độ vừa phải. Âm nhạc gợi lên [E1M2O3T4I5O6N7] trong thiên nhiên, tạo nên bầu không khí thanh bình.</v>
      </c>
      <c r="D181" s="2"/>
    </row>
    <row r="182">
      <c r="A182" s="1" t="s">
        <v>352</v>
      </c>
      <c r="B182" s="1" t="s">
        <v>353</v>
      </c>
      <c r="C182" s="2" t="str">
        <f>IFERROR(__xludf.DUMMYFUNCTION("GOOGLETRANSLATE(B182, ""en"", ""vi"")"),"Phạm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[I1N2S3T4R5"&amp;"U6M7E8N9T0S1]. Với máy đo [T1I2M3E4_5S6I7G8N9A0T1U2R3E4], âm nhạc mang nhịp điệu vừa phải và tỏa ra [E1M2O3T4I5O6N7].")</f>
        <v>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[I1N2S3T4R5U6M7E8N9T0S1]. Với máy đo [T1I2M3E4_5S6I7G8N9A0T1U2R3E4], âm nhạc mang nhịp điệu vừa phải và tỏa ra [E1M2O3T4I5O6N7].</v>
      </c>
      <c r="D182" s="2"/>
    </row>
    <row r="183">
      <c r="A183" s="1" t="s">
        <v>354</v>
      </c>
      <c r="B183" s="1" t="s">
        <v>355</v>
      </c>
      <c r="C183" s="2" t="str">
        <f>IFERROR(__xludf.DUMMYFUNCTION("GOOGLETRANSLATE(B183, ""en"", ""vi"")"),"Phạm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cường độ [te"&amp;"0mp1o2]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[G1E2N3R4E"&amp;"5], bài hát này thể hiện [te0mp1o2] nhanh và thể hiện sự pha trộn quyến rũ của các yếu tố.")</f>
        <v>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cường độ [te0mp1o2]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[G1E2N3R4E5], bài hát này thể hiện [te0mp1o2] nhanh và thể hiện sự pha trộn quyến rũ của các yếu tố.</v>
      </c>
      <c r="D183" s="2"/>
    </row>
    <row r="184">
      <c r="A184" s="1" t="s">
        <v>356</v>
      </c>
      <c r="B184" s="1" t="s">
        <v>357</v>
      </c>
      <c r="C184" s="2" t="str">
        <f>IFERROR(__xludf.DUMMYFUNCTION("GOOGLETRANSLATE(B184, ""en"", ""vi"")"),"Bài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f>
        <v>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v>
      </c>
      <c r="D184" s="2"/>
    </row>
    <row r="185">
      <c r="A185" s="1" t="s">
        <v>358</v>
      </c>
      <c r="B185" s="1" t="s">
        <v>359</v>
      </c>
      <c r="C185" s="2" t="str">
        <f>IFERROR(__xludf.DUMMYFUNCTION("GOOGLETRANSLATE(B185, ""en"", ""vi"")"),"Âm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"&amp;"sắc thái của nó.")</f>
        <v>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sắc thái của nó.</v>
      </c>
      <c r="D185" s="2"/>
    </row>
    <row r="186">
      <c r="A186" s="1" t="s">
        <v>360</v>
      </c>
      <c r="B186" s="1" t="s">
        <v>361</v>
      </c>
      <c r="C186" s="2" t="str">
        <f>IFERROR(__xludf.DUMMYFUNCTION("GOOGLETRANSLATE(B186, ""en"", ""vi"")"),"Bài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f>
        <v>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v>
      </c>
      <c r="D186" s="2"/>
    </row>
    <row r="187">
      <c r="A187" s="1" t="s">
        <v>362</v>
      </c>
      <c r="B187" s="1" t="s">
        <v>363</v>
      </c>
      <c r="C187" s="2" t="str">
        <f>IFERROR(__xludf.DUMMYFUNCTION("GOOGLETRANSLATE(B187, ""en"", ""vi"")"),"Bài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"&amp;"âm nhạc phải thể hiện rõ ràng [I1N2S3T4R5U6M7E8N9T0S1]. [ti0me1 s2ig3na4tu5re6] của bài hát là [T1I2M3E4_5S6I7G8N9A0T1U2R3E4], và nó khác với các tiêu chuẩn thông thường của thể loại [G1E2N3R4E5].")</f>
        <v>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âm nhạc phải thể hiện rõ ràng [I1N2S3T4R5U6M7E8N9T0S1]. [ti0me1 s2ig3na4tu5re6] của bài hát là [T1I2M3E4_5S6I7G8N9A0T1U2R3E4], và nó khác với các tiêu chuẩn thông thường của thể loại [G1E2N3R4E5].</v>
      </c>
      <c r="D187" s="2"/>
    </row>
    <row r="188">
      <c r="A188" s="1" t="s">
        <v>248</v>
      </c>
      <c r="B188" s="1" t="s">
        <v>364</v>
      </c>
      <c r="C188" s="2" t="str">
        <f>IFERROR(__xludf.DUMMYFUNCTION("GOOGLETRANSLATE(B188, ""en"", ""vi"")"),"Loại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n"&amp;"hịp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s2ig3na4"&amp;"tu5re6 o7f 8[T91I02M13E24_35S46I57G68N79A80T91U02R1 3E24]3].")</f>
        <v>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s2ig3na4tu5re6 o7f 8[T91I02M13E24_35S46I57G68N79A80T91U02R1 3E24]3].</v>
      </c>
      <c r="D188" s="2"/>
    </row>
    <row r="189">
      <c r="A189" s="1" t="s">
        <v>365</v>
      </c>
      <c r="B189" s="1" t="s">
        <v>366</v>
      </c>
      <c r="C189" s="2" t="str">
        <f>IFERROR(__xludf.DUMMYFUNCTION("GOOGLETRANSLATE(B189, ""en"", ""vi"")"),"[ke0y1] của bản nhạc này mang lại cho nó một chất lượng cảm xúc đặc biệt và nó tiến triển trên tổng số [[N01U12M23_34B45A56R67S78]8 b9ar0s1]. Mặc dù đã cố tình loại trừ [I1N2S3T4R5U6M7E8N9T0S1], bạn sẽ không tìm thấy [I1N2S3T4R5U6M7E8N9T0] được sử dụng ch"&amp;"o giai điệu trong bản nhạc này. Ngoài ra, độ dài của bài hát là [T1M213] giây và [te0mp1o2] của nó rất mềm mại và mượt mà.")</f>
        <v>[ke0y1] của bản nhạc này mang lại cho nó một chất lượng cảm xúc đặc biệt và nó tiến triển trên tổng số [[N01U12M23_34B45A56R67S78]8 b9ar0s1]. Mặc dù đã cố tình loại trừ [I1N2S3T4R5U6M7E8N9T0S1], bạn sẽ không tìm thấy [I1N2S3T4R5U6M7E8N9T0] được sử dụng cho giai điệu trong bản nhạc này. Ngoài ra, độ dài của bài hát là [T1M213] giây và [te0mp1o2] của nó rất mềm mại và mượt mà.</v>
      </c>
      <c r="D189" s="2"/>
    </row>
    <row r="190">
      <c r="A190" s="1" t="s">
        <v>367</v>
      </c>
      <c r="B190" s="1" t="s">
        <v>368</v>
      </c>
      <c r="C190" s="2" t="str">
        <f>IFERROR(__xludf.DUMMYFUNCTION("GOOGLETRANSLATE(B190, ""en"", ""vi"")"),"Buổi biểu diễn âm nhạc sử dụng các nhạc cụ và [ke0y1] tạo thêm hương vị độc đáo cho âm nhạc này.")</f>
        <v>Buổi biểu diễn âm nhạc sử dụng các nhạc cụ và [ke0y1] tạo thêm hương vị độc đáo cho âm nhạc này.</v>
      </c>
      <c r="D190" s="2"/>
    </row>
    <row r="191">
      <c r="A191" s="1" t="s">
        <v>369</v>
      </c>
      <c r="B191" s="1" t="s">
        <v>370</v>
      </c>
      <c r="C191" s="2" t="str">
        <f>IFERROR(__xludf.DUMMYFUNCTION("GOOGLETRANSLATE(B191, ""en"", ""vi"")"),"Với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["&amp;"I1N2S3T4R5U6M7E8N9T0S1]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nhạc"&amp;" này không phù hợp với đặc điểm điển hình của thể loại [G1E2N3R4E5]. Với thời lượng [T1M213] giây, bài hát này mang đến một hành trình âm nhạc lôi cuốn và đặc sắc, vừa mới mẻ vừa cuốn hút.")</f>
        <v>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 này không phù hợp với đặc điểm điển hình của thể loại [G1E2N3R4E5]. Với thời lượng [T1M213] giây, bài hát này mang đến một hành trình âm nhạc lôi cuốn và đặc sắc, vừa mới mẻ vừa cuốn hút.</v>
      </c>
      <c r="D191" s="2"/>
    </row>
    <row r="192">
      <c r="A192" s="1" t="s">
        <v>371</v>
      </c>
      <c r="B192" s="1" t="s">
        <v>372</v>
      </c>
      <c r="C192" s="2" t="str">
        <f>IFERROR(__xludf.DUMMYFUNCTION("GOOGLETRANSLATE(B192, ""en"", ""vi"")"),"Trong bài hát này, [ti0me1 s2ig3na4tu5re6] bất thường được sử dụng và thời lượng của bản nhạc là [T1M213] giây.")</f>
        <v>Trong bài hát này, [ti0me1 s2ig3na4tu5re6] bất thường được sử dụng và thời lượng của bản nhạc là [T1M213] giây.</v>
      </c>
      <c r="D192" s="2"/>
    </row>
    <row r="193">
      <c r="A193" s="1" t="s">
        <v>373</v>
      </c>
      <c r="B193" s="1" t="s">
        <v>374</v>
      </c>
      <c r="C193" s="2" t="str">
        <f>IFERROR(__xludf.DUMMYFUNCTION("GOOGLETRANSLATE(B193, ""en"", ""vi"")"),"Bản nhạc này có [te0mp1o2] vừa phải và có âm thanh đặc trưng được tạo bởi [I1N2S3T4R5U6M7E8N9T0] trong bản nhạc giai điệu. Việc sử dụng [[K01E12Y23]3 k4ey5] mang lại cho âm nhạc chất lượng cảm xúc đặc biệt và việc bổ sung [I1N2S3T4R5U6M7E8N9T0S1] góp phần"&amp;" hơn nữa vào tác phẩm âm nhạc tổng thể.")</f>
        <v>Bản nhạc này có [te0mp1o2] vừa phải và có âm thanh đặc trưng được tạo bởi [I1N2S3T4R5U6M7E8N9T0] trong bản nhạc giai điệu. Việc sử dụng [[K01E12Y23]3 k4ey5] mang lại cho âm nhạc chất lượng cảm xúc đặc biệt và việc bổ sung [I1N2S3T4R5U6M7E8N9T0S1] góp phần hơn nữa vào tác phẩm âm nhạc tổng thể.</v>
      </c>
      <c r="D193" s="2"/>
    </row>
    <row r="194">
      <c r="A194" s="1" t="s">
        <v>375</v>
      </c>
      <c r="B194" s="1" t="s">
        <v>376</v>
      </c>
      <c r="C194" s="2" t="str">
        <f>IFERROR(__xludf.DUMMYFUNCTION("GOOGLETRANSLATE(B194, ""en"", ""vi"")"),"Đoạn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hướng"&amp;" 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ph"&amp;"ong cách [G1E2N3R4E5]. Nhìn chung, sự kết hợp của những yếu tố này tạo nên một bản nhạc đặc biệt và đáng nhớ.")</f>
        <v>Đoạn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 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phong cách [G1E2N3R4E5]. Nhìn chung, sự kết hợp của những yếu tố này tạo nên một bản nhạc đặc biệt và đáng nhớ.</v>
      </c>
      <c r="D194" s="2"/>
    </row>
    <row r="195">
      <c r="A195" s="1" t="s">
        <v>377</v>
      </c>
      <c r="B195" s="1" t="s">
        <v>378</v>
      </c>
      <c r="C195" s="2" t="str">
        <f>IFERROR(__xludf.DUMMYFUNCTION("GOOGLETRANSLATE(B195, ""en"", ""vi"")"),"Dải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s2ig3na4"&amp;"tu5re6]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m"&amp;"ột bản nhạc thực sự đặc biệt.")</f>
        <v>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một bản nhạc thực sự đặc biệt.</v>
      </c>
      <c r="D195" s="2"/>
    </row>
    <row r="196">
      <c r="A196" s="1" t="s">
        <v>379</v>
      </c>
      <c r="B196" s="1" t="s">
        <v>380</v>
      </c>
      <c r="C196" s="2" t="str">
        <f>IFERROR(__xludf.DUMMYFUNCTION("GOOGLETRANSLATE(B196, ""en"", ""vi"")"),"Âm nhạc theo phong cách [G1E2N3R4E5] có [ti0me1 s2ig3na4tu5re6 o7f 8[T91I02M13E24_35S46I57G68N79A80T91U02R13E24]3] độc đáo, được sáng tác trong [[K01E12Y23]3 k4ey5] và bao gồm [[N01U12M 23_34B45A56R67S78]8 b9ar0s1]. Dải cao độ của [R1A2N3G4E5] [oc0ta1ve2s"&amp;"3] tạo thêm nét đặc biệt cho âm nhạc, nhấn mạnh chiều sâu cảm xúc của nó. Nhìn chung, bài hát này là đại diện điển hình cho phong cách và phẩm chất độc đáo hiện diện trong thể loại [G1E2N3R4E5].")</f>
        <v>Âm nhạc theo phong cách [G1E2N3R4E5] có [ti0me1 s2ig3na4tu5re6 o7f 8[T91I02M13E24_35S46I57G68N79A80T91U02R13E24]3] độc đáo, được sáng tác trong [[K01E12Y23]3 k4ey5] và bao gồm [[N01U12M 23_34B45A56R67S78]8 b9ar0s1]. Dải cao độ của [R1A2N3G4E5] [oc0ta1ve2s3] tạo thêm nét đặc biệt cho âm nhạc, nhấn mạnh chiều sâu cảm xúc của nó. Nhìn chung, bài hát này là đại diện điển hình cho phong cách và phẩm chất độc đáo hiện diện trong thể loại [G1E2N3R4E5].</v>
      </c>
      <c r="D196" s="2"/>
    </row>
    <row r="197">
      <c r="A197" s="1" t="s">
        <v>381</v>
      </c>
      <c r="B197" s="1" t="s">
        <v>382</v>
      </c>
      <c r="C197" s="2" t="str">
        <f>IFERROR(__xludf.DUMMYFUNCTION("GOOGLETRANSLATE(B197, ""en"", ""vi"")"),"Phạm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"&amp;"động,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"&amp;"các nhạc sĩ có thể tạo ra những màn trình diễn mạnh mẽ, gây được tiếng vang cho người nghe và để lại ấn tượng lâu dài.")</f>
        <v>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các nhạc sĩ có thể tạo ra những màn trình diễn mạnh mẽ, gây được tiếng vang cho người nghe và để lại ấn tượng lâu dài.</v>
      </c>
      <c r="D197" s="2"/>
    </row>
    <row r="198">
      <c r="A198" s="1" t="s">
        <v>383</v>
      </c>
      <c r="B198" s="1" t="s">
        <v>384</v>
      </c>
      <c r="C198" s="2" t="str">
        <f>IFERROR(__xludf.DUMMYFUNCTION("GOOGLETRANSLATE(B198, ""en"", ""vi"")"),"Nhạc trong bài hát này được sáng tác trong [[K01E12Y23]3 k4ey5], có nhịp điệu cực mạnh và [ti0me1 s2ig3na4tu5re6 o7f 8[T91I02M13E24_35S46I57G68N79A80T91U02R13E24]3].")</f>
        <v>Nhạc trong bài hát này được sáng tác trong [[K01E12Y23]3 k4ey5], có nhịp điệu cực mạnh và [ti0me1 s2ig3na4tu5re6 o7f 8[T91I02M13E24_35S46I57G68N79A80T91U02R13E24]3].</v>
      </c>
      <c r="D198" s="2"/>
    </row>
    <row r="199">
      <c r="A199" s="1" t="s">
        <v>385</v>
      </c>
      <c r="B199" s="1" t="s">
        <v>386</v>
      </c>
      <c r="C199" s="2" t="str">
        <f>IFERROR(__xludf.DUMMYFUNCTION("GOOGLETRANSLATE(B199, ""en"", ""vi"")"),"Âm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Đi"&amp;"ều thú vị là, [ti0me1 s2ig3na4tu5re6] được sử dụng trong tác phẩm này ([T1I2M3E4_5S6I7G8N9A0T1U2R3E4]) không thường thấy, khiến nó trở thành một tác phẩm độc đáo và khác biệt trong thể loại này.")</f>
        <v>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Điều thú vị là, [ti0me1 s2ig3na4tu5re6] được sử dụng trong tác phẩm này ([T1I2M3E4_5S6I7G8N9A0T1U2R3E4]) không thường thấy, khiến nó trở thành một tác phẩm độc đáo và khác biệt trong thể loại này.</v>
      </c>
      <c r="D199" s="2"/>
    </row>
    <row r="200">
      <c r="A200" s="1" t="s">
        <v>387</v>
      </c>
      <c r="B200" s="1" t="s">
        <v>388</v>
      </c>
      <c r="C200" s="2" t="str">
        <f>IFERROR(__xludf.DUMMYFUNCTION("GOOGLETRANSLATE(B200, ""en"", ""vi"")"),"Âm nhạc trong bài hát này có đồng hồ đo [T1I2M3E4_5S6I7G8N9A0T1U2R3E4] và đã chọn không kết hợp [I1N2S3T4R5U6M7E8N9T0S1].")</f>
        <v>Âm nhạc trong bài hát này có đồng hồ đo [T1I2M3E4_5S6I7G8N9A0T1U2R3E4] và đã chọn không kết hợp [I1N2S3T4R5U6M7E8N9T0S1].</v>
      </c>
      <c r="D200" s="2"/>
    </row>
    <row r="201">
      <c r="A201" s="1" t="s">
        <v>389</v>
      </c>
      <c r="B201" s="1" t="s">
        <v>390</v>
      </c>
      <c r="C201" s="2" t="str">
        <f>IFERROR(__xludf.DUMMYFUNCTION("GOOGLETRANSLATE(B201, ""en"", ""vi"")"),"Âm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8[T91I02M13E24_35S46I57G68N79A80T91U02R13E24]"&amp;"3]. Mặc dù khác với âm thanh cổ điển của [A1R2T3I4S5T6], việc tập trung vào các biến thể âm sắc và phân nhịp tinh tế khiến nó trở nên đáng chú ý theo đúng nghĩa của nó.")</f>
        <v>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8[T91I02M13E24_35S46I57G68N79A80T91U02R13E24]3]. Mặc dù khác với âm thanh cổ điển của [A1R2T3I4S5T6], việc tập trung vào các biến thể âm sắc và phân nhịp tinh tế khiến nó trở nên đáng chú ý theo đúng nghĩa của nó.</v>
      </c>
      <c r="D201" s="2"/>
    </row>
    <row r="202">
      <c r="A202" s="1" t="s">
        <v>391</v>
      </c>
      <c r="B202" s="1" t="s">
        <v>392</v>
      </c>
      <c r="C202" s="2" t="str">
        <f>IFERROR(__xludf.DUMMYFUNCTION("GOOGLETRANSLATE(B202, ""en"", ""vi"")"),"Trong bài hát này, bạn có thể nghe thấy [[N01U12M23_34B45A56R67S78]8 b9ar0s1] với nhịp điệu rất nhanh và sống động, đặc trưng bởi [[T01I12M23E34_45S56I67G78N89A90T01U12R23E34]4 t5im6e 7si8gn9at0ur1e2] của bản nhạc.")</f>
        <v>Trong bài hát này, bạn có thể nghe thấy [[N01U12M23_34B45A56R67S78]8 b9ar0s1] với nhịp điệu rất nhanh và sống động, đặc trưng bởi [[T01I12M23E34_45S56I67G78N89A90T01U12R23E34]4 t5im6e 7si8gn9at0ur1e2] của bản nhạc.</v>
      </c>
      <c r="D202" s="2"/>
    </row>
    <row r="203">
      <c r="A203" s="1" t="s">
        <v>393</v>
      </c>
      <c r="B203" s="1" t="s">
        <v>394</v>
      </c>
      <c r="C203" s="2" t="str">
        <f>IFERROR(__xludf.DUMMYFUNCTION("GOOGLETRANSLATE(B203, ""en"", ""vi"")"),"Bản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gia"&amp;"n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vi"&amp;"ệc sáng tác âm nhạc.")</f>
        <v>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việc sáng tác âm nhạc.</v>
      </c>
      <c r="D203" s="2"/>
    </row>
    <row r="204">
      <c r="A204" s="1" t="s">
        <v>395</v>
      </c>
      <c r="B204" s="1" t="s">
        <v>396</v>
      </c>
      <c r="C204" s="2" t="str">
        <f>IFERROR(__xludf.DUMMYFUNCTION("GOOGLETRANSLATE(B204, ""en"", ""vi"")"),"Bản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má"&amp;"i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t"&amp;"rạng chung của nó.")</f>
        <v>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trạng chung của nó.</v>
      </c>
      <c r="D204" s="2"/>
    </row>
    <row r="205">
      <c r="A205" s="1" t="s">
        <v>21</v>
      </c>
      <c r="B205" s="1" t="s">
        <v>397</v>
      </c>
      <c r="C205" s="2" t="str">
        <f>IFERROR(__xludf.DUMMYFUNCTION("GOOGLETRANSLATE(B205, ""en"", ""vi"")"),"Phạm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p"&amp;"hải, nên bao gồm [I1N2S3T4R5U6M7E8N9T0S1] và theo sau [[T01I12M23E34_45S56I67G78N89A90T01U12R23E34]4 t5im6e 7si8gn9at0ur1e2] với âm lượng vừa phải [te0mp1 o2]. Nhìn chung, âm nhạc được đặc trưng bởi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phải, nên bao gồm [I1N2S3T4R5U6M7E8N9T0S1] và theo sau [[T01I12M23E34_45S56I67G78N89A90T01U12R23E34]4 t5im6e 7si8gn9at0ur1e2] với âm lượng vừa phải [te0mp1 o2]. Nhìn chung, âm nhạc được đặc trưng bởi [E1M2O3T4I5O6N7].</v>
      </c>
      <c r="D205" s="2"/>
    </row>
    <row r="206">
      <c r="A206" s="1" t="s">
        <v>398</v>
      </c>
      <c r="B206" s="1" t="s">
        <v>399</v>
      </c>
      <c r="C206" s="2" t="str">
        <f>IFERROR(__xludf.DUMMYFUNCTION("GOOGLETRANSLATE(B206, ""en"", ""vi"")"),"Bài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nhạc"&amp;"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f>
        <v>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v>
      </c>
      <c r="D206" s="2"/>
    </row>
    <row r="207">
      <c r="A207" s="1" t="s">
        <v>400</v>
      </c>
      <c r="B207" s="1" t="s">
        <v>401</v>
      </c>
      <c r="C207" s="2" t="str">
        <f>IFERROR(__xludf.DUMMYFUNCTION("GOOGLETRANSLATE(B207, ""en"", ""vi"")"),"Thời gian chạy của bài hát là [T1M213] giây.")</f>
        <v>Thời gian chạy của bài hát là [T1M213] giây.</v>
      </c>
      <c r="D207" s="2"/>
    </row>
    <row r="208">
      <c r="A208" s="1" t="s">
        <v>402</v>
      </c>
      <c r="B208" s="1" t="s">
        <v>403</v>
      </c>
      <c r="C208" s="2" t="str">
        <f>IFERROR(__xludf.DUMMYFUNCTION("GOOGLETRANSLATE(B208, ""en"", ""vi"")"),"[ke0y1]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f>
        <v>[ke0y1]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v>
      </c>
      <c r="D208" s="2"/>
    </row>
    <row r="209">
      <c r="A209" s="1" t="s">
        <v>404</v>
      </c>
      <c r="B209" s="1" t="s">
        <v>405</v>
      </c>
      <c r="C209" s="2" t="str">
        <f>IFERROR(__xludf.DUMMYFUNCTION("GOOGLETRANSLATE(B209, ""en"", ""vi"")"),"Với dải cao độ kéo dài [R1A2N3G4E5] [oc0ta1ve2s3] và nhịp điệu cực kỳ mãnh liệt, bản nhạc này mang đến trải nghiệm nghe đa dạng và sống động. Bài hát kéo dài [T1M213] giây và được phát với tốc độ nhanh. Điều thú vị là bản nhạc không sử dụng [I1N2S3T4R5U6M"&amp;"7E8N9T0]. Nhìn chung, bản nhạc này chắc chắn sẽ thu hút người nghe bởi âm thanh tràn đầy năng lượng và lôi cuốn.")</f>
        <v>Với dải cao độ kéo dài [R1A2N3G4E5] [oc0ta1ve2s3] và nhịp điệu cực kỳ mãnh liệt, bản nhạc này mang đến trải nghiệm nghe đa dạng và sống động. Bài hát kéo dài [T1M213] giây và được phát với tốc độ nhanh. Điều thú vị là bản nhạc không sử dụng [I1N2S3T4R5U6M7E8N9T0]. Nhìn chung, bản nhạc này chắc chắn sẽ thu hút người nghe bởi âm thanh tràn đầy năng lượng và lôi cuốn.</v>
      </c>
      <c r="D209" s="2"/>
    </row>
    <row r="210">
      <c r="A210" s="1" t="s">
        <v>406</v>
      </c>
      <c r="B210" s="1" t="s">
        <v>407</v>
      </c>
      <c r="C210" s="2" t="str">
        <f>IFERROR(__xludf.DUMMYFUNCTION("GOOGLETRANSLATE(B210, ""en"", ""vi"")"),"Thể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f>
        <v>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v>
      </c>
      <c r="D210" s="2"/>
    </row>
    <row r="211">
      <c r="A211" s="1" t="s">
        <v>408</v>
      </c>
      <c r="B211" s="1" t="s">
        <v>409</v>
      </c>
      <c r="C211" s="2" t="str">
        <f>IFERROR(__xludf.DUMMYFUNCTION("GOOGLETRANSLATE(B211, ""en"", ""vi"")"),"Độ dài của bài hát được xác định bởi số ô nhịp, ký hiệu là [N1U2M3_4B5A6R7S8]. Điều thú vị là bài hát này cố tình bỏ qua một số nhạc cụ nhất định, khiến chúng không được sắp xếp hoàn toàn.")</f>
        <v>Độ dài của bài hát được xác định bởi số ô nhịp, ký hiệu là [N1U2M3_4B5A6R7S8]. Điều thú vị là bài hát này cố tình bỏ qua một số nhạc cụ nhất định, khiến chúng không được sắp xếp hoàn toàn.</v>
      </c>
      <c r="D211" s="2"/>
    </row>
    <row r="212">
      <c r="A212" s="1" t="s">
        <v>410</v>
      </c>
      <c r="B212" s="1" t="s">
        <v>411</v>
      </c>
      <c r="C212" s="2" t="str">
        <f>IFERROR(__xludf.DUMMYFUNCTION("GOOGLETRANSLATE(B212, ""en"", ""vi"")"),"Bản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[T1I2M3E4_5S6I7G8N9A0T1U2R3E4]"&amp;"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[G1E2N3R4E5"&amp;"].")</f>
        <v>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v>
      </c>
      <c r="D212" s="2"/>
    </row>
    <row r="213">
      <c r="A213" s="1" t="s">
        <v>412</v>
      </c>
      <c r="B213" s="1" t="s">
        <v>413</v>
      </c>
      <c r="C213" s="2" t="str">
        <f>IFERROR(__xludf.DUMMYFUNCTION("GOOGLETRANSLATE(B213, ""en"", ""vi"")"),"Với phạm vi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[I1N"&amp;"2S3T4R5U6M7E8N9T0S1] và tuân theo mét [T1I2M3E4_5S6I7G8N9A0T1U2R3E4]. Âm nhạc thoải mái [te0mp1o2] bổ sung tuyệt vời cho sự lan tỏa của nó [E1M2O3T4I5O6N7].")</f>
        <v>Với phạm vi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[I1N2S3T4R5U6M7E8N9T0S1] và tuân theo mét [T1I2M3E4_5S6I7G8N9A0T1U2R3E4]. Âm nhạc thoải mái [te0mp1o2] bổ sung tuyệt vời cho sự lan tỏa của nó [E1M2O3T4I5O6N7].</v>
      </c>
      <c r="D213" s="2"/>
    </row>
    <row r="214">
      <c r="A214" s="1" t="s">
        <v>414</v>
      </c>
      <c r="B214" s="1" t="s">
        <v>415</v>
      </c>
      <c r="C214" s="2" t="str">
        <f>IFERROR(__xludf.DUMMYFUNCTION("GOOGLETRANSLATE(B214, ""en"", ""vi"")"),"Loại nhạc này mang đến trải nghiệm nghe độc ​​đáo và đáng nhớ với dải cao độ [R1A2N3G4E5] [oc0ta1ve2s3] và cách sử dụng [[K01E12Y23]3 k4ey5], tạo ra bảng âm thanh phong phú và sống động. Thời gian chạy của bài hát là [T1M213] giây.")</f>
        <v>Loại nhạc này mang đến trải nghiệm nghe độc ​​đáo và đáng nhớ với dải cao độ [R1A2N3G4E5] [oc0ta1ve2s3] và cách sử dụng [[K01E12Y23]3 k4ey5], tạo ra bảng âm thanh phong phú và sống động. Thời gian chạy của bài hát là [T1M213] giây.</v>
      </c>
      <c r="D214" s="2"/>
    </row>
    <row r="215">
      <c r="A215" s="1" t="s">
        <v>416</v>
      </c>
      <c r="B215" s="1" t="s">
        <v>417</v>
      </c>
      <c r="C215" s="2" t="str">
        <f>IFERROR(__xludf.DUMMYFUNCTION("GOOGLETRANSLATE(B215, ""en"", ""vi"")"),"Loại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tạo"&amp;"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cà"&amp;"ng làm tăng thêm sự sống động. Nhìn chung, chế phẩm truyền tải hiệu quả [E1M2O3T4I5O6N7].")</f>
        <v>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càng làm tăng thêm sự sống động. Nhìn chung, chế phẩm truyền tải hiệu quả [E1M2O3T4I5O6N7].</v>
      </c>
      <c r="D215" s="2"/>
    </row>
    <row r="216">
      <c r="A216" s="1" t="s">
        <v>180</v>
      </c>
      <c r="B216" s="1" t="s">
        <v>418</v>
      </c>
      <c r="C216" s="2" t="str">
        <f>IFERROR(__xludf.DUMMYFUNCTION("GOOGLETRANSLATE(B216, ""en"", ""vi"")"),"Bản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[t"&amp;"i0me1 s2ig3na4tu5re6] không thường thấy, [T1I2M3E4_5S6I7G8N9A0T1U2R3E4]. Âm nhạc này chuyển động nhanh chóng và nằm ngoài ranh giới điển hình của thể loại [G1E2N3R4E5].")</f>
        <v>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[ti0me1 s2ig3na4tu5re6] không thường thấy, [T1I2M3E4_5S6I7G8N9A0T1U2R3E4]. Âm nhạc này chuyển động nhanh chóng và nằm ngoài ranh giới điển hình của thể loại [G1E2N3R4E5].</v>
      </c>
      <c r="D216" s="2"/>
    </row>
    <row r="217">
      <c r="A217" s="1" t="s">
        <v>419</v>
      </c>
      <c r="B217" s="1" t="s">
        <v>420</v>
      </c>
      <c r="C217" s="2" t="str">
        <f>IFERROR(__xludf.DUMMYFUNCTION("GOOGLETRANSLATE(B217, ""en"", ""vi"")"),"Thời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b9ar0s1"&amp;"], tạo nên một bản nhạc đặc biệt và đáng nhớ.")</f>
        <v>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 tạo nên một bản nhạc đặc biệt và đáng nhớ.</v>
      </c>
      <c r="D217" s="2"/>
    </row>
    <row r="218">
      <c r="A218" s="1" t="s">
        <v>421</v>
      </c>
      <c r="B218" s="1" t="s">
        <v>422</v>
      </c>
      <c r="C218" s="2" t="str">
        <f>IFERROR(__xludf.DUMMYFUNCTION("GOOGLETRANSLATE(B218, ""en"", ""vi"")"),"Bản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[[T01I12M23E34_45S56I67G78N89A90T01U12R23E3"&amp;"4]4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f>
        <v>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v>
      </c>
      <c r="D218" s="2"/>
    </row>
    <row r="219">
      <c r="A219" s="1" t="s">
        <v>423</v>
      </c>
      <c r="B219" s="1" t="s">
        <v>424</v>
      </c>
      <c r="C219" s="2" t="str">
        <f>IFERROR(__xludf.DUMMYFUNCTION("GOOGLETRANSLATE(B219, ""en"", ""vi"")"),"Bài hát này không sử dụng [I1N2S3T4R5U6M7E8N9T0] làm giai điệu. Tuy nhiên, âm nhạc mang lại trải nghiệm nghe đa dạng và sống động với dải cao độ trải dài [R1A2N3G4E5] [oc0ta1ve2s3]. Bài hát có thời lượng [T1M213] giây và tuân theo [ti0me1 s2ig3na4tu5re6 o"&amp;"7f 8[T91I02M13E24_35S46I57G68N79A80T91U02R13E24]3].")</f>
        <v>Bài hát này không sử dụng [I1N2S3T4R5U6M7E8N9T0] làm giai điệu. Tuy nhiên, âm nhạc mang lại trải nghiệm nghe đa dạng và sống động với dải cao độ trải dài [R1A2N3G4E5] [oc0ta1ve2s3]. Bài hát có thời lượng [T1M213] giây và tuân theo [ti0me1 s2ig3na4tu5re6 o7f 8[T91I02M13E24_35S46I57G68N79A80T91U02R13E24]3].</v>
      </c>
      <c r="D219" s="2"/>
    </row>
    <row r="220">
      <c r="A220" s="1" t="s">
        <v>425</v>
      </c>
      <c r="B220" s="1" t="s">
        <v>426</v>
      </c>
      <c r="C220" s="2" t="str">
        <f>IFERROR(__xludf.DUMMYFUNCTION("GOOGLETRANSLATE(B220, ""en"", ""vi"")"),"Bài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"&amp;"sự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ch"&amp;"ú ý của người nghe.")</f>
        <v>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chú ý của người nghe.</v>
      </c>
      <c r="D220" s="2"/>
    </row>
    <row r="221">
      <c r="A221" s="1" t="s">
        <v>427</v>
      </c>
      <c r="B221" s="1" t="s">
        <v>428</v>
      </c>
      <c r="C221" s="2" t="str">
        <f>IFERROR(__xludf.DUMMYFUNCTION("GOOGLETRANSLATE(B221, ""en"", ""vi"")"),"Dải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"&amp;"năng lượng và sức sống tổng thể cho bài hát.")</f>
        <v>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năng lượng và sức sống tổng thể cho bài hát.</v>
      </c>
      <c r="D221" s="2"/>
    </row>
    <row r="222">
      <c r="A222" s="1" t="s">
        <v>429</v>
      </c>
      <c r="B222" s="1" t="s">
        <v>430</v>
      </c>
      <c r="C222" s="2" t="str">
        <f>IFERROR(__xludf.DUMMYFUNCTION("GOOGLETRANSLATE(B222, ""en"", ""vi"")"),"Đoạn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"&amp;"rũ và đáng nhớ mà âm nhạc này mang lại. Bất chấp tốc độ nhanh của bài hát, nó vẫn kéo dài khoảng [[N01U12M23_34B45A56R67S78]8 b9ar0s1], mang đến một hành trình âm nhạc hoàn chỉnh trong một khoảng thời gian ngắn.")</f>
        <v>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rũ và đáng nhớ mà âm nhạc này mang lại. Bất chấp tốc độ nhanh của bài hát, nó vẫn kéo dài khoảng [[N01U12M23_34B45A56R67S78]8 b9ar0s1], mang đến một hành trình âm nhạc hoàn chỉnh trong một khoảng thời gian ngắn.</v>
      </c>
      <c r="D222" s="2"/>
    </row>
    <row r="223">
      <c r="A223" s="1" t="s">
        <v>431</v>
      </c>
      <c r="B223" s="1" t="s">
        <v>432</v>
      </c>
      <c r="C223" s="2" t="str">
        <f>IFERROR(__xludf.DUMMYFUNCTION("GOOGLETRANSLATE(B223, ""en"", ""vi"")"),"Dải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[T1I2M3E4_5S6I7G8N9A0T1U"&amp;"2R3E4] và được chia thành [[N01U12M23_34B45A56R67S78]8 b9ar0s1], tất cả đều góp phần tạo nên tác động thẩm mỹ và cảm xúc tổng thể cho bài hát.")</f>
        <v>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[T1I2M3E4_5S6I7G8N9A0T1U2R3E4] và được chia thành [[N01U12M23_34B45A56R67S78]8 b9ar0s1], tất cả đều góp phần tạo nên tác động thẩm mỹ và cảm xúc tổng thể cho bài hát.</v>
      </c>
      <c r="D223" s="2"/>
    </row>
    <row r="224">
      <c r="A224" s="1" t="s">
        <v>433</v>
      </c>
      <c r="B224" s="1" t="s">
        <v>434</v>
      </c>
      <c r="C224" s="2" t="str">
        <f>IFERROR(__xludf.DUMMYFUNCTION("GOOGLETRANSLATE(B224, ""en"", ""vi"")"),"Việc sử dụng [[K01E12Y23]3 k4ey5] trong âm nhạc tạo ra một bầu không khí khác biệt với [te0mp1o2] nhanh, đồng thời được xác định bởi [E1M2O3T4I5O6N7]. Hơn nữa, thước đo của âm nhạc là [T1I2M3E4_5S6I7G8N9A0T1U2R3E4].")</f>
        <v>Việc sử dụng [[K01E12Y23]3 k4ey5] trong âm nhạc tạo ra một bầu không khí khác biệt với [te0mp1o2] nhanh, đồng thời được xác định bởi [E1M2O3T4I5O6N7]. Hơn nữa, thước đo của âm nhạc là [T1I2M3E4_5S6I7G8N9A0T1U2R3E4].</v>
      </c>
      <c r="D224" s="2"/>
    </row>
    <row r="225">
      <c r="A225" s="1" t="s">
        <v>435</v>
      </c>
      <c r="B225" s="1" t="s">
        <v>436</v>
      </c>
      <c r="C225" s="2" t="str">
        <f>IFERROR(__xludf.DUMMYFUNCTION("GOOGLETRANSLATE(B225, ""en"", ""vi"")"),"Loại nhạc này mang đến trải nghiệm nghe đa dạng và sống động với dải cao độ trải dài [R1A2N3G4E5] [oc0ta1ve2s3]. [ti0me1 s2ig3na4tu5re6] của bản nhạc là [T1I2M3E4_5S6I7G8N9A0T1U2R3E4].")</f>
        <v>Loại nhạc này mang đến trải nghiệm nghe đa dạng và sống động với dải cao độ trải dài [R1A2N3G4E5] [oc0ta1ve2s3]. [ti0me1 s2ig3na4tu5re6] của bản nhạc là [T1I2M3E4_5S6I7G8N9A0T1U2R3E4].</v>
      </c>
      <c r="D225" s="2"/>
    </row>
    <row r="226">
      <c r="A226" s="1" t="s">
        <v>437</v>
      </c>
      <c r="B226" s="1" t="s">
        <v>438</v>
      </c>
      <c r="C226" s="2" t="str">
        <f>IFERROR(__xludf.DUMMYFUNCTION("GOOGLETRANSLATE(B226, ""en"", ""vi"")"),"Âm nhạc được đề cập có phạm vi cao độ giới hạn là [R1A2N3G4E5] [oc0ta1ve2s3], cho phép nhấn mạnh hơn vào âm sắc và sắc thái phân nhịp. Ngoài ra, việc sử dụng [[K01E12Y23]3 k4ey5] sẽ tạo thêm hương vị độc đáo cho tác phẩm. Nhịp điệu của bài hát vừa phải, t"&amp;"hoải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này"&amp;" thể hiện một cách tiếp cận có chủ ý và chu đáo trong việc tạo ra âm nhạc, nhấn mạnh vào sự biểu đạt cảm xúc và chi tiết âm nhạc.")</f>
        <v>Âm nhạc được đề cập có phạm vi cao độ giới hạn là [R1A2N3G4E5] [oc0ta1ve2s3], cho phép nhấn mạnh hơn vào âm sắc và sắc thái phân nhịp. Ngoài ra, việc sử dụng [[K01E12Y23]3 k4ey5] sẽ tạo thêm hương vị độc đáo cho tác phẩm. Nhịp điệu của bài hát vừa phải, thoải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này thể hiện một cách tiếp cận có chủ ý và chu đáo trong việc tạo ra âm nhạc, nhấn mạnh vào sự biểu đạt cảm xúc và chi tiết âm nhạc.</v>
      </c>
      <c r="D226" s="2"/>
    </row>
    <row r="227">
      <c r="A227" s="1" t="s">
        <v>110</v>
      </c>
      <c r="B227" s="1" t="s">
        <v>439</v>
      </c>
      <c r="C227" s="2" t="str">
        <f>IFERROR(__xludf.DUMMYFUNCTION("GOOGLETRANSLATE(B227, ""en"", ""vi"")"),"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cả"&amp;"m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s"&amp;"ĩ biểu diễn bản nhạc, khi họ vượt qua các thách thức khác nhau do dải nốt đưa ra. Nhìn chung, phạm vi cao độ rộng có thể là một công cụ hiệu quả để tạo ra các tác phẩm âm nhạc mạnh mẽ và hấp dẫn.")</f>
        <v>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sĩ biểu diễn bản nhạc, khi họ vượt qua các thách thức khác nhau do dải nốt đưa ra. Nhìn chung, phạm vi cao độ rộng có thể là một công cụ hiệu quả để tạo ra các tác phẩm âm nhạc mạnh mẽ và hấp dẫn.</v>
      </c>
      <c r="D227" s="2"/>
    </row>
    <row r="228">
      <c r="A228" s="1" t="s">
        <v>440</v>
      </c>
      <c r="B228" s="1" t="s">
        <v>441</v>
      </c>
      <c r="C228" s="2" t="str">
        <f>IFERROR(__xludf.DUMMYFUNCTION("GOOGLETRANSLATE(B228, ""en"", ""vi"")"),"Thể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nhị"&amp;"p điệu rất thanh thản. Độ dài của nó là [T1M213] giây và nhịp điệu của âm nhạc là [T1I2M3E4_5S6I7G8N9A0T1U2R3E4], thể hiện phong cách khác với đặc điểm điển hình của thể loại [G1E2N3R4E5].")</f>
        <v>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nhịp điệu rất thanh thản. Độ dài của nó là [T1M213] giây và nhịp điệu của âm nhạc là [T1I2M3E4_5S6I7G8N9A0T1U2R3E4], thể hiện phong cách khác với đặc điểm điển hình của thể loại [G1E2N3R4E5].</v>
      </c>
      <c r="D228" s="2"/>
    </row>
    <row r="229">
      <c r="A229" s="1" t="s">
        <v>442</v>
      </c>
      <c r="B229" s="1" t="s">
        <v>443</v>
      </c>
      <c r="C229" s="2" t="str">
        <f>IFERROR(__xludf.DUMMYFUNCTION("GOOGLETRANSLATE(B229, ""en"", ""vi"")"),"Loại nhạc này mang đến trải nghiệm nghe đa dạng và sống động với dải cao độ trải dài [R1A2N3G4E5] [oc0ta1ve2s3] và bảng âm thanh phong phú được tạo ra bằng cách sử dụng [[K01E12Y23]3 k4ey5]. Đoạn [te0mp1o2] trong bài hát này rất nhanh và phát trong [T1M21"&amp;"3]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của "&amp;"nó.")</f>
        <v>Loại nhạc này mang đến trải nghiệm nghe đa dạng và sống động với dải cao độ trải dài [R1A2N3G4E5] [oc0ta1ve2s3] và bảng âm thanh phong phú được tạo ra bằng cách sử dụng [[K01E12Y23]3 k4ey5]. Đoạn [te0mp1o2] trong bài hát này rất nhanh và phát trong [T1M213]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của nó.</v>
      </c>
      <c r="D229" s="2"/>
    </row>
    <row r="230">
      <c r="A230" s="1" t="s">
        <v>444</v>
      </c>
      <c r="B230" s="1" t="s">
        <v>445</v>
      </c>
      <c r="C230" s="2" t="str">
        <f>IFERROR(__xludf.DUMMYFUNCTION("GOOGLETRANSLATE(B230, ""en"", ""vi"")"),"Dải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tr"&amp;"ình diễn âm nhạc sử dụng [I1N2S3T4R5U6M7E8N9T0S1], tạo nên một sáng tác quyến rũ. Dù nhịp độ nhanh nhưng bài hát vẫn giữ được chất lượng hấp dẫn xuyên suốt.")</f>
        <v>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trình diễn âm nhạc sử dụng [I1N2S3T4R5U6M7E8N9T0S1], tạo nên một sáng tác quyến rũ. Dù nhịp độ nhanh nhưng bài hát vẫn giữ được chất lượng hấp dẫn xuyên suốt.</v>
      </c>
      <c r="D230" s="2"/>
    </row>
    <row r="231">
      <c r="A231" s="1" t="s">
        <v>446</v>
      </c>
      <c r="B231" s="1" t="s">
        <v>447</v>
      </c>
      <c r="C231" s="2" t="str">
        <f>IFERROR(__xludf.DUMMYFUNCTION("GOOGLETRANSLATE(B231, ""en"", ""vi"")"),"Trong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"&amp;"[T1M213]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"&amp;"không mang tính quy ước và được trình diễn chậm rãi. Bài hát này thuộc thể loại [G1E2N3R4E5].")</f>
        <v>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không mang tính quy ước và được trình diễn chậm rãi. Bài hát này thuộc thể loại [G1E2N3R4E5].</v>
      </c>
      <c r="D231" s="2"/>
    </row>
    <row r="232">
      <c r="A232" s="1" t="s">
        <v>387</v>
      </c>
      <c r="B232" s="1" t="s">
        <v>448</v>
      </c>
      <c r="C232" s="2" t="str">
        <f>IFERROR(__xludf.DUMMYFUNCTION("GOOGLETRANSLATE(B232, ""en"", ""vi"")"),"Âm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khá"&amp;"c trong tác phẩm, cho phép người nghe tập trung vào khía cạnh nhịp nhàng và du dương của bản nhạc.")</f>
        <v>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khác trong tác phẩm, cho phép người nghe tập trung vào khía cạnh nhịp nhàng và du dương của bản nhạc.</v>
      </c>
      <c r="D232" s="2"/>
    </row>
    <row r="233">
      <c r="A233" s="1" t="s">
        <v>217</v>
      </c>
      <c r="B233" s="1" t="s">
        <v>449</v>
      </c>
      <c r="C233" s="2" t="str">
        <f>IFERROR(__xludf.DUMMYFUNCTION("GOOGLETRANSLATE(B233, ""en"", ""vi"")"),"
Bản nhạc này được sáng tác trong [[K01E12Y23]3 k4ey5].")</f>
        <v>
Bản nhạc này được sáng tác trong [[K01E12Y23]3 k4ey5].</v>
      </c>
      <c r="D233" s="2"/>
    </row>
    <row r="234">
      <c r="A234" s="1" t="s">
        <v>450</v>
      </c>
      <c r="B234" s="1" t="s">
        <v>451</v>
      </c>
      <c r="C234" s="2" t="str">
        <f>IFERROR(__xludf.DUMMYFUNCTION("GOOGLETRANSLATE(B234, ""en"", ""vi"")"),"Bài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[I"&amp;"1N2S3T4R5U6M7E8N9T0S1] không xuất hiện trong bản nhạc, càng làm tăng thêm phong cách và âm thanh độc đáo của nó.")</f>
        <v>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[I1N2S3T4R5U6M7E8N9T0S1] không xuất hiện trong bản nhạc, càng làm tăng thêm phong cách và âm thanh độc đáo của nó.</v>
      </c>
      <c r="D234" s="2"/>
    </row>
    <row r="235">
      <c r="A235" s="1" t="s">
        <v>452</v>
      </c>
      <c r="B235" s="1" t="s">
        <v>453</v>
      </c>
      <c r="C235" s="2" t="str">
        <f>IFERROR(__xludf.DUMMYFUNCTION("GOOGLETRANSLATE(B235, ""en"", ""vi"")"),"Thật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n"&amp;"ghỉ ngơi cần thiết khỏi sự hỗn loạn của cuộc sống hàng ngày. Vì vậy, hãy ngồi xuống, nhắm mắt lại và để những âm thanh êm dịu đưa bạn đến một nơi bình yên và tĩnh lặng.")</f>
        <v>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nghỉ ngơi cần thiết khỏi sự hỗn loạn của cuộc sống hàng ngày. Vì vậy, hãy ngồi xuống, nhắm mắt lại và để những âm thanh êm dịu đưa bạn đến một nơi bình yên và tĩnh lặng.</v>
      </c>
      <c r="D235" s="2"/>
    </row>
    <row r="236">
      <c r="A236" s="1" t="s">
        <v>454</v>
      </c>
      <c r="B236" s="1" t="s">
        <v>455</v>
      </c>
      <c r="C236" s="2" t="str">
        <f>IFERROR(__xludf.DUMMYFUNCTION("GOOGLETRANSLATE(B236, ""en"", ""vi"")"),"Bản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đ"&amp;"ược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f>
        <v>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v>
      </c>
      <c r="D236" s="2"/>
    </row>
    <row r="237">
      <c r="A237" s="1" t="s">
        <v>456</v>
      </c>
      <c r="B237" s="1" t="s">
        <v>457</v>
      </c>
      <c r="C237" s="2" t="str">
        <f>IFERROR(__xludf.DUMMYFUNCTION("GOOGLETRANSLATE(B237, ""en"", ""vi"")"),"Âm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là [T1M213] giây"&amp;". Ngoài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"&amp;"vừa mang tính thẩm mỹ cho người nghe.")</f>
        <v>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là [T1M213] giây. Ngoài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vừa mang tính thẩm mỹ cho người nghe.</v>
      </c>
      <c r="D237" s="2"/>
    </row>
    <row r="238">
      <c r="A238" s="1" t="s">
        <v>458</v>
      </c>
      <c r="B238" s="1" t="s">
        <v>459</v>
      </c>
      <c r="C238" s="2" t="str">
        <f>IFERROR(__xludf.DUMMYFUNCTION("GOOGLETRANSLATE(B238, ""en"", ""vi"")"),"Bài hát chuyển động nhanh và có thời lượng [T1M213] giây.")</f>
        <v>Bài hát chuyển động nhanh và có thời lượng [T1M213] giây.</v>
      </c>
      <c r="D238" s="2"/>
    </row>
    <row r="239">
      <c r="A239" s="1" t="s">
        <v>460</v>
      </c>
      <c r="B239" s="1" t="s">
        <v>461</v>
      </c>
      <c r="C239" s="2" t="str">
        <f>IFERROR(__xludf.DUMMYFUNCTION("GOOGLETRANSLATE(B239, ""en"", ""vi"")"),"Dải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nhưng c"&amp;"ách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phạm"&amp;" vi cao độ, [ke0y1] và nhạc cụ có thể tác động lớn đến đặc điểm và phong cách của một tác phẩm âm nhạc như thế nào.")</f>
        <v>Dải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nhưng cách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phạm vi cao độ, [ke0y1] và nhạc cụ có thể tác động lớn đến đặc điểm và phong cách của một tác phẩm âm nhạc như thế nào.</v>
      </c>
      <c r="D239" s="2"/>
    </row>
    <row r="240">
      <c r="A240" s="1" t="s">
        <v>462</v>
      </c>
      <c r="B240" s="1" t="s">
        <v>463</v>
      </c>
      <c r="C240" s="2" t="str">
        <f>IFERROR(__xludf.DUMMYFUNCTION("GOOGLETRANSLATE(B240, ""en"", ""vi"")"),"Âm nhạc đang được phát ở tốc độ vừa phải và có [ti0me1 s2ig3na4tu5re6] xác định đồng hồ đo của nó.")</f>
        <v>Âm nhạc đang được phát ở tốc độ vừa phải và có [ti0me1 s2ig3na4tu5re6] xác định đồng hồ đo của nó.</v>
      </c>
      <c r="D240" s="2"/>
    </row>
    <row r="241">
      <c r="A241" s="1" t="s">
        <v>464</v>
      </c>
      <c r="B241" s="1" t="s">
        <v>465</v>
      </c>
      <c r="C241" s="2" t="str">
        <f>IFERROR(__xludf.DUMMYFUNCTION("GOOGLETRANSLATE(B241, ""en"", ""vi"")"),"Nhạc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nà"&amp;"y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f>
        <v>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v>
      </c>
      <c r="D241" s="2"/>
    </row>
    <row r="242">
      <c r="A242" s="1" t="s">
        <v>69</v>
      </c>
      <c r="B242" s="1" t="s">
        <v>466</v>
      </c>
      <c r="C242" s="2" t="str">
        <f>IFERROR(__xludf.DUMMYFUNCTION("GOOGLETRANSLATE(B242, ""en"", ""vi"")"),"Phần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dà"&amp;"i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["&amp;"[N01U12M23_34B45A56R67S78]8 b9ar0s1] và không tuân theo phong cách thông thường của thể loại [G1E2N3R4E5].")</f>
        <v>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[[N01U12M23_34B45A56R67S78]8 b9ar0s1] và không tuân theo phong cách thông thường của thể loại [G1E2N3R4E5].</v>
      </c>
      <c r="D242" s="2"/>
    </row>
    <row r="243">
      <c r="A243" s="1" t="s">
        <v>467</v>
      </c>
      <c r="B243" s="1" t="s">
        <v>468</v>
      </c>
      <c r="C243" s="2" t="str">
        <f>IFERROR(__xludf.DUMMYFUNCTION("GOOGLETRANSLATE(B243, ""en"", ""vi"")"),"Loại nhạc này có đặc điểm là âm thanh trầm [te0mp1o2] và đặc biệt được truyền tải thông qua việc sử dụng [[K01E12Y23]3 k4ey5]. Bài hát dài [T1M213] giây, tạo nên bầu không khí vang dội và độc đáo.")</f>
        <v>Loại nhạc này có đặc điểm là âm thanh trầm [te0mp1o2] và đặc biệt được truyền tải thông qua việc sử dụng [[K01E12Y23]3 k4ey5]. Bài hát dài [T1M213] giây, tạo nên bầu không khí vang dội và độc đáo.</v>
      </c>
      <c r="D243" s="2"/>
    </row>
    <row r="244">
      <c r="A244" s="1" t="s">
        <v>469</v>
      </c>
      <c r="B244" s="1" t="s">
        <v>470</v>
      </c>
      <c r="C244" s="2" t="str">
        <f>IFERROR(__xludf.DUMMYFUNCTION("GOOGLETRANSLATE(B244, ""en"", ""vi"")"),"Việc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có"&amp;" nhịp điệu nhẹ nhàng, không có [I1N2S3T4R5U6M7E8N9T0S1]. [ti0me1 s2ig3na4tu5re6 o7f 8[T91I02M13E24_35S46I57G68N79A80T91U02R13E24]3] độc đáo càng làm tăng thêm sự khác biệt của nó. Với âm thanh [te0mp1o2] nhanh, âm nhạc gợi lên cảm giác [E1M2O3T4I5O6N7].")</f>
        <v>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 nhịp điệu nhẹ nhàng, không có [I1N2S3T4R5U6M7E8N9T0S1]. [ti0me1 s2ig3na4tu5re6 o7f 8[T91I02M13E24_35S46I57G68N79A80T91U02R13E24]3] độc đáo càng làm tăng thêm sự khác biệt của nó. Với âm thanh [te0mp1o2] nhanh, âm nhạc gợi lên cảm giác [E1M2O3T4I5O6N7].</v>
      </c>
      <c r="D244" s="2"/>
    </row>
    <row r="245">
      <c r="A245" s="1" t="s">
        <v>471</v>
      </c>
      <c r="B245" s="1" t="s">
        <v>472</v>
      </c>
      <c r="C245" s="2" t="str">
        <f>IFERROR(__xludf.DUMMYFUNCTION("GOOGLETRANSLATE(B245, ""en"", ""vi"")"),"Bản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b9ar0s1"&amp;"], bài hát này cho thấy sự sáng tác độc đáo của nó.")</f>
        <v>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 bài hát này cho thấy sự sáng tác độc đáo của nó.</v>
      </c>
      <c r="D245" s="2"/>
    </row>
    <row r="246">
      <c r="A246" s="1" t="s">
        <v>21</v>
      </c>
      <c r="B246" s="1" t="s">
        <v>473</v>
      </c>
      <c r="C246" s="2" t="str">
        <f>IFERROR(__xludf.DUMMYFUNCTION("GOOGLETRANSLATE(B246, ""en"", ""vi"")"),"Âm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dịu"&amp;", vừa phải và cảm giác [E1M2O3T4I5O6N7]. [ti0me1 s2ig3na4tu5re6] của bản nhạc là [T1I2M3E4_5S6I7G8N9A0T1U2R3E4] và nó di chuyển ở tốc độ vừa phải, làm tăng thêm tâm trạng và giai điệu tổng thể.")</f>
        <v>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 vừa phải và cảm giác [E1M2O3T4I5O6N7]. [ti0me1 s2ig3na4tu5re6] của bản nhạc là [T1I2M3E4_5S6I7G8N9A0T1U2R3E4] và nó di chuyển ở tốc độ vừa phải, làm tăng thêm tâm trạng và giai điệu tổng thể.</v>
      </c>
      <c r="D246" s="2"/>
    </row>
    <row r="247">
      <c r="A247" s="1" t="s">
        <v>79</v>
      </c>
      <c r="B247" s="1" t="s">
        <v>474</v>
      </c>
      <c r="C247" s="2" t="str">
        <f>IFERROR(__xludf.DUMMYFUNCTION("GOOGLETRANSLATE(B247, ""en"", ""vi"")"),"Âm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t"&amp;"hản và đã chọn không kết hợp [I1N2S3T4R5U6M7E8N9T0S1]. Ngoài ra, [ti0me1 s2ig3na4tu5re6] được sử dụng trong phần không phổ biến này là [T1I2M3E4_5S6I7G8N9A0T1U2R3E4], góp phần tạo nên tính chất tốc độ thấp của nó.")</f>
        <v>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thản và đã chọn không kết hợp [I1N2S3T4R5U6M7E8N9T0S1]. Ngoài ra, [ti0me1 s2ig3na4tu5re6] được sử dụng trong phần không phổ biến này là [T1I2M3E4_5S6I7G8N9A0T1U2R3E4], góp phần tạo nên tính chất tốc độ thấp của nó.</v>
      </c>
      <c r="D247" s="2"/>
    </row>
    <row r="248">
      <c r="A248" s="1" t="s">
        <v>475</v>
      </c>
      <c r="B248" s="1" t="s">
        <v>476</v>
      </c>
      <c r="C248" s="2" t="str">
        <f>IFERROR(__xludf.DUMMYFUNCTION("GOOGLETRANSLATE(B248, ""en"", ""vi"")"),"Âm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s2ig3na4tu5re6"&amp;"] không phổ biến được sử dụng, [T1I2M3E4_5S6I7G8N9A0T1U2R3E4], giúp tăng thêm hương vị độc đáo cho bài hát. Ngoài ra, bài hát không có [I1N2S3T4R5U6M7E8N9T0S1], mang lại cảm giác đơn giản và giản dị.")</f>
        <v>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 không phổ biến được sử dụng, [T1I2M3E4_5S6I7G8N9A0T1U2R3E4], giúp tăng thêm hương vị độc đáo cho bài hát. Ngoài ra, bài hát không có [I1N2S3T4R5U6M7E8N9T0S1], mang lại cảm giác đơn giản và giản dị.</v>
      </c>
      <c r="D248" s="2"/>
    </row>
    <row r="249">
      <c r="A249" s="1" t="s">
        <v>477</v>
      </c>
      <c r="B249" s="1" t="s">
        <v>478</v>
      </c>
      <c r="C249" s="2" t="str">
        <f>IFERROR(__xludf.DUMMYFUNCTION("GOOGLETRANSLATE(B249, ""en"", ""vi"")"),"Phạm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nă"&amp;"ng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guitar"&amp;" blues, một dải cao độ nhỏ gọn có thể giúp nâng cao chiều sâu cảm xúc và tác động của bất kỳ buổi biểu diễn âm nhạc nào.")</f>
        <v>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 blues, một dải cao độ nhỏ gọn có thể giúp nâng cao chiều sâu cảm xúc và tác động của bất kỳ buổi biểu diễn âm nhạc nào.</v>
      </c>
      <c r="D249" s="2"/>
    </row>
    <row r="250">
      <c r="A250" s="1" t="s">
        <v>479</v>
      </c>
      <c r="B250" s="1" t="s">
        <v>480</v>
      </c>
      <c r="C250" s="2" t="str">
        <f>IFERROR(__xludf.DUMMYFUNCTION("GOOGLETRANSLATE(B250, ""en"", ""vi"")"),"Với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th"&amp;"êm nét đặc biệt của nó. Khi phát ở mức âm lượng thấp [te0mp1o2], âm nhạc trải dài [[N01U12M23_34B45A56R67S78]8 b9ar0s1], mang lại trải nghiệm hấp dẫn và đắm chìm.")</f>
        <v>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thêm nét đặc biệt của nó. Khi phát ở mức âm lượng thấp [te0mp1o2], âm nhạc trải dài [[N01U12M23_34B45A56R67S78]8 b9ar0s1], mang lại trải nghiệm hấp dẫn và đắm chìm.</v>
      </c>
      <c r="D250" s="2"/>
    </row>
    <row r="251">
      <c r="A251" s="1" t="s">
        <v>481</v>
      </c>
      <c r="B251" s="1" t="s">
        <v>482</v>
      </c>
      <c r="C251" s="2" t="str">
        <f>IFERROR(__xludf.DUMMYFUNCTION("GOOGLETRANSLATE(B251, ""en"", ""vi"")"),"Loại nhạc này mang đến trải nghiệm nghe đa dạng và sống động, với dải cao độ trải dài [R1A2N3G4E5] [oc0ta1ve2s3]. Việc sử dụng [[K01E12Y23]3 k4ey5] tạo ra bầu không khí khác biệt được tăng cường hơn nữa nhờ nhịp điệu mạnh mẽ của bản nhạc, kéo dài trong [T"&amp;"1M213]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 trư"&amp;"ng của thể loại này một cách độc đáo và hấp dẫn.")</f>
        <v>Loại nhạc này mang đến trải nghiệm nghe đa dạng và sống động, với dải cao độ trải dài [R1A2N3G4E5] [oc0ta1ve2s3]. Việc sử dụng [[K01E12Y23]3 k4ey5] tạo ra bầu không khí khác biệt được tăng cường hơn nữa nhờ nhịp điệu mạnh mẽ của bản nhạc, kéo dài trong [T1M213]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 trưng của thể loại này một cách độc đáo và hấp dẫn.</v>
      </c>
      <c r="D251" s="2"/>
    </row>
    <row r="252">
      <c r="A252" s="1" t="s">
        <v>483</v>
      </c>
      <c r="B252" s="1" t="s">
        <v>484</v>
      </c>
      <c r="C252" s="2" t="str">
        <f>IFERROR(__xludf.DUMMYFUNCTION("GOOGLETRANSLATE(B252,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bà"&amp;"i hát này thể hiện nhịp điệu sống động, không có [I1N2S3T4R5U6M7E8N9T0S1]. Nhịp điệu của nhạc là [T1I2M3E4_5S6I7G8N9A0T1U2R3E4], còn [te0mp1o2] chậm, thuộc thể loại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bài hát này thể hiện nhịp điệu sống động, không có [I1N2S3T4R5U6M7E8N9T0S1]. Nhịp điệu của nhạc là [T1I2M3E4_5S6I7G8N9A0T1U2R3E4], còn [te0mp1o2] chậm, thuộc thể loại [G1E2N3R4E5].</v>
      </c>
      <c r="D252" s="2"/>
    </row>
    <row r="253">
      <c r="A253" s="1" t="s">
        <v>485</v>
      </c>
      <c r="B253" s="1" t="s">
        <v>486</v>
      </c>
      <c r="C253" s="2" t="str">
        <f>IFERROR(__xludf.DUMMYFUNCTION("GOOGLETRANSLATE(B253, ""en"", ""vi"")"),"Bản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[T1"&amp;"I2M3E4_5S6I7G8N9A0T1U2R3E4],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quyế"&amp;"n rũ, thể hiện cả kỹ năng kỹ thuật và chiều sâu cảm xúc.")</f>
        <v>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quyến rũ, thể hiện cả kỹ năng kỹ thuật và chiều sâu cảm xúc.</v>
      </c>
      <c r="D253" s="2"/>
    </row>
    <row r="254">
      <c r="A254" s="1" t="s">
        <v>487</v>
      </c>
      <c r="B254" s="1" t="s">
        <v>488</v>
      </c>
      <c r="C254" s="2" t="str">
        <f>IFERROR(__xludf.DUMMYFUNCTION("GOOGLETRANSLATE(B254, ""en"", ""vi"")"),"Nó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n"&amp;"hạc vẫn rõ ràng và có cấu trúc tốt, thể hiện kỹ năng và độ chính xác của nhạc sĩ. Nhìn chung, nhịp điệu sống động và âm thanh lạc quan của bản nhạc này khiến nó được nhiều người hâm mộ âm nhạc yêu thích.")</f>
        <v>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nhạc vẫn rõ ràng và có cấu trúc tốt, thể hiện kỹ năng và độ chính xác của nhạc sĩ. Nhìn chung, nhịp điệu sống động và âm thanh lạc quan của bản nhạc này khiến nó được nhiều người hâm mộ âm nhạc yêu thích.</v>
      </c>
      <c r="D254" s="2"/>
    </row>
    <row r="255">
      <c r="A255" s="1" t="s">
        <v>122</v>
      </c>
      <c r="B255" s="1" t="s">
        <v>489</v>
      </c>
      <c r="C255" s="2" t="str">
        <f>IFERROR(__xludf.DUMMYFUNCTION("GOOGLETRANSLATE(B255, ""en"", ""vi"")"),"Bản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g"&amp;"iây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t"&amp;"hêm yếu tố độc đáo cho âm nhạc. [te0mp1o2] nhanh, tăng thêm năng lượng tổng thể cho tác phẩm. Âm nhạc mang đặc trưng [E1M2O3T4I5O6N7], tạo nên tác động cảm xúc mạnh mẽ cho người nghe.")</f>
        <v>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thêm yếu tố độc đáo cho âm nhạc. [te0mp1o2] nhanh, tăng thêm năng lượng tổng thể cho tác phẩm. Âm nhạc mang đặc trưng [E1M2O3T4I5O6N7], tạo nên tác động cảm xúc mạnh mẽ cho người nghe.</v>
      </c>
      <c r="D255" s="2"/>
    </row>
    <row r="256">
      <c r="A256" s="1" t="s">
        <v>490</v>
      </c>
      <c r="B256" s="1" t="s">
        <v>491</v>
      </c>
      <c r="C256" s="2" t="str">
        <f>IFERROR(__xludf.DUMMYFUNCTION("GOOGLETRANSLATE(B256, ""en"", ""vi"")"),"Âm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"&amp;"mái,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nhạ"&amp;"c hay và lôi cuốn, lôi cuốn người nghe cả về cảm xúc lẫn thể xác.")</f>
        <v>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nhạc hay và lôi cuốn, lôi cuốn người nghe cả về cảm xúc lẫn thể xác.</v>
      </c>
      <c r="D256" s="2"/>
    </row>
    <row r="257">
      <c r="A257" s="1" t="s">
        <v>416</v>
      </c>
      <c r="B257" s="1" t="s">
        <v>492</v>
      </c>
      <c r="C257" s="2" t="str">
        <f>IFERROR(__xludf.DUMMYFUNCTION("GOOGLETRANSLATE(B257, ""en"", ""vi"")"),"Âm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[I1N2S3T4R5U6M7E8"&amp;"N9T0S1]. [ti0me1 s2ig3na4tu5re6] của âm nhạc là [T1I2M3E4_5S6I7G8N9A0T1U2R3E4], nhịp độ nhanh, đặc trưng bởi cảm giác [E1M2O3T4I5O6N7].")</f>
        <v>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[I1N2S3T4R5U6M7E8N9T0S1]. [ti0me1 s2ig3na4tu5re6] của âm nhạc là [T1I2M3E4_5S6I7G8N9A0T1U2R3E4], nhịp độ nhanh, đặc trưng bởi cảm giác [E1M2O3T4I5O6N7].</v>
      </c>
      <c r="D257" s="2"/>
    </row>
    <row r="258">
      <c r="A258" s="1" t="s">
        <v>493</v>
      </c>
      <c r="B258" s="1" t="s">
        <v>494</v>
      </c>
      <c r="C258" s="2" t="str">
        <f>IFERROR(__xludf.DUMMYFUNCTION("GOOGLETRANSLATE(B258, ""en"", ""vi"")"),"Việc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s"&amp;"ung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[G1E2N3R"&amp;"4E5].")</f>
        <v>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[G1E2N3R4E5].</v>
      </c>
      <c r="D258" s="2"/>
    </row>
    <row r="259">
      <c r="A259" s="1" t="s">
        <v>233</v>
      </c>
      <c r="B259" s="1" t="s">
        <v>495</v>
      </c>
      <c r="C259" s="2" t="str">
        <f>IFERROR(__xludf.DUMMYFUNCTION("GOOGLETRANSLATE(B259, ""en"", ""vi"")"),"Dải cao độ của [R1A2N3G4E5] [oc0ta1ve2s3] tạo thêm nét đặc biệt cho âm nhạc, nhấn mạnh chiều sâu cảm xúc của nó, trong khi [[K01E12Y23]3 k4ey5] mang lại chất lượng cảm xúc đặc biệt. Bài hát này dài [T1M213] giây và phần trình diễn âm nhạc sử dụng [I1N2S3T"&amp;"4R5U6M7E8N9T0S1]. Cùng với nhau, những yếu tố này góp phần thể hiện và tác động tổng thể của âm nhạc, tạo ra trải nghiệm nghe độc ​​đáo và đáng nhớ.")</f>
        <v>Dải cao độ của [R1A2N3G4E5] [oc0ta1ve2s3] tạo thêm nét đặc biệt cho âm nhạc, nhấn mạnh chiều sâu cảm xúc của nó, trong khi [[K01E12Y23]3 k4ey5] mang lại chất lượng cảm xúc đặc biệt. Bài hát này dài [T1M213] giây và phần trình diễn âm nhạc sử dụng [I1N2S3T4R5U6M7E8N9T0S1]. Cùng với nhau, những yếu tố này góp phần thể hiện và tác động tổng thể của âm nhạc, tạo ra trải nghiệm nghe độc ​​đáo và đáng nhớ.</v>
      </c>
      <c r="D259" s="2"/>
    </row>
    <row r="260">
      <c r="A260" s="1" t="s">
        <v>496</v>
      </c>
      <c r="B260" s="1" t="s">
        <v>497</v>
      </c>
      <c r="C260" s="2" t="str">
        <f>IFERROR(__xludf.DUMMYFUNCTION("GOOGLETRANSLATE(B260, ""en"", ""vi"")"),"Bản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n"&amp;"hạc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sán"&amp;"g tác có chủ ý và chu đáo. Nhìn chung, bản nhạc này là một tác phẩm gắn kết và hấp dẫn, chắc chắn sẽ làm say lòng bất kỳ người nghe nào.")</f>
        <v>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sáng tác có chủ ý và chu đáo. Nhìn chung, bản nhạc này là một tác phẩm gắn kết và hấp dẫn, chắc chắn sẽ làm say lòng bất kỳ người nghe nào.</v>
      </c>
      <c r="D260" s="2"/>
    </row>
    <row r="261">
      <c r="A261" s="1" t="s">
        <v>498</v>
      </c>
      <c r="B261" s="1" t="s">
        <v>499</v>
      </c>
      <c r="C261" s="2" t="str">
        <f>IFERROR(__xludf.DUMMYFUNCTION("GOOGLETRANSLATE(B261, ""en"", ""vi"")"),"Âm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của"&amp;" bài hát có nhịp độ nhanh, với [ti0me1 s2ig3na4tu5re6 o7f 8[T91I02M13E24_35S46I57G68N79A80T91U02R13E24]3] nhưng được phát ở mức trung bình [te0mp1o2]. Âm nhạc được đặc trưng bởi [E1M2O3T4I5O6N7], làm tăng thêm tác động tổng thể của nó.")</f>
        <v>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 bài hát có nhịp độ nhanh, với [ti0me1 s2ig3na4tu5re6 o7f 8[T91I02M13E24_35S46I57G68N79A80T91U02R13E24]3] nhưng được phát ở mức trung bình [te0mp1o2]. Âm nhạc được đặc trưng bởi [E1M2O3T4I5O6N7], làm tăng thêm tác động tổng thể của nó.</v>
      </c>
      <c r="D261" s="2"/>
    </row>
    <row r="262">
      <c r="A262" s="1" t="s">
        <v>500</v>
      </c>
      <c r="B262" s="1" t="s">
        <v>501</v>
      </c>
      <c r="C262" s="2" t="str">
        <f>IFERROR(__xludf.DUMMYFUNCTION("GOOGLETRANSLATE(B262, ""en"", ""vi"")"),"[[K01E12Y23]3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â"&amp;"m nhạc, làm tăng thêm tính chất đặc biệt và lôi cuốn của tác phẩm. Nhìn chung, bài hát này được xác định bởi âm thanh độc đáo thuộc thể loại [G1E2N3R4E5].")</f>
        <v>[[K01E12Y23]3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âm nhạc, làm tăng thêm tính chất đặc biệt và lôi cuốn của tác phẩm. Nhìn chung, bài hát này được xác định bởi âm thanh độc đáo thuộc thể loại [G1E2N3R4E5].</v>
      </c>
      <c r="D262" s="2"/>
    </row>
    <row r="263">
      <c r="A263" s="1" t="s">
        <v>502</v>
      </c>
      <c r="B263" s="1" t="s">
        <v>503</v>
      </c>
      <c r="C263" s="2" t="str">
        <f>IFERROR(__xludf.DUMMYFUNCTION("GOOGLETRANSLATE(B263, ""en"", ""vi"")"),"Loại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bao"&amp;"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t"&amp;"heo [[N01U12M23_34B45A56R67S78]8 b9ar0s1].")</f>
        <v>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theo [[N01U12M23_34B45A56R67S78]8 b9ar0s1].</v>
      </c>
      <c r="D263" s="2"/>
    </row>
    <row r="264">
      <c r="A264" s="1" t="s">
        <v>504</v>
      </c>
      <c r="B264" s="1" t="s">
        <v>505</v>
      </c>
      <c r="C264" s="2" t="str">
        <f>IFERROR(__xludf.DUMMYFUNCTION("GOOGLETRANSLATE(B264, ""en"", ""vi"")"),"Âm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[T"&amp;"1M213]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âm"&amp;" thanh.")</f>
        <v>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 thanh.</v>
      </c>
      <c r="D264" s="2"/>
    </row>
    <row r="265">
      <c r="A265" s="1" t="s">
        <v>506</v>
      </c>
      <c r="B265" s="1" t="s">
        <v>507</v>
      </c>
      <c r="C265" s="2" t="str">
        <f>IFERROR(__xludf.DUMMYFUNCTION("GOOGLETRANSLATE(B265, ""en"", ""vi"")"),"Bài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f>
        <v>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v>
      </c>
      <c r="D265" s="2"/>
    </row>
    <row r="266">
      <c r="A266" s="1" t="s">
        <v>508</v>
      </c>
      <c r="B266" s="1" t="s">
        <v>509</v>
      </c>
      <c r="C266" s="2" t="str">
        <f>IFERROR(__xludf.DUMMYFUNCTION("GOOGLETRANSLATE(B266, ""en"", ""vi"")"),"Bài hát này không điển hình theo tiêu chuẩn thông thường của thể loại [G1E2N3R4E5]. Mặc dù có sự lệch lạc về thể loại nhưng nhịp điệu trong bài hát này lại vô cùng êm dịu. Điều thú vị là bài hát này không có bất kỳ [I1N2S3T4R5U6M7E8N9T0S1] nào và chỉ dựa "&amp;"vào thành phần độc đáo để tạo ra trải nghiệm nghe khác biệt.")</f>
        <v>Bài hát này không điển hình theo tiêu chuẩn thông thường của thể loại [G1E2N3R4E5]. Mặc dù có sự lệch lạc về thể loại nhưng nhịp điệu trong bài hát này lại vô cùng êm dịu. Điều thú vị là bài hát này không có bất kỳ [I1N2S3T4R5U6M7E8N9T0S1] nào và chỉ dựa vào thành phần độc đáo để tạo ra trải nghiệm nghe khác biệt.</v>
      </c>
      <c r="D266" s="2"/>
    </row>
    <row r="267">
      <c r="A267" s="1" t="s">
        <v>170</v>
      </c>
      <c r="B267" s="1" t="s">
        <v>510</v>
      </c>
      <c r="C267" s="2" t="str">
        <f>IFERROR(__xludf.DUMMYFUNCTION("GOOGLETRANSLATE(B267, ""en"", ""vi"")"),"Âm nhạc được phát ở tốc độ vừa phải sẽ mang lại hương vị độc đáo từ [[K01E12Y23]3 k4ey5].")</f>
        <v>Âm nhạc được phát ở tốc độ vừa phải sẽ mang lại hương vị độc đáo từ [[K01E12Y23]3 k4ey5].</v>
      </c>
      <c r="D267" s="2"/>
    </row>
    <row r="268">
      <c r="A268" s="1" t="s">
        <v>511</v>
      </c>
      <c r="B268" s="1" t="s">
        <v>512</v>
      </c>
      <c r="C268" s="2" t="str">
        <f>IFERROR(__xludf.DUMMYFUNCTION("GOOGLETRANSLATE(B268, ""en"", ""vi"")"),"Để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[I"&amp;"1N2S3T4R5U6M7E8N9T0S1]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hi"&amp;"ện tầm quan trọng của việc sáng tác và sử dụng nhạc cụ chu đáo trong việc tạo ra trải nghiệm âm nhạc hài hòa và quyến rũ.")</f>
        <v>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hiện tầm quan trọng của việc sáng tác và sử dụng nhạc cụ chu đáo trong việc tạo ra trải nghiệm âm nhạc hài hòa và quyến rũ.</v>
      </c>
      <c r="D268" s="2"/>
    </row>
    <row r="269">
      <c r="A269" s="1" t="s">
        <v>513</v>
      </c>
      <c r="B269" s="1" t="s">
        <v>514</v>
      </c>
      <c r="C269" s="2" t="str">
        <f>IFERROR(__xludf.DUMMYFUNCTION("GOOGLETRANSLATE(B269, ""en"", ""vi"")"),"Loại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"&amp;"của phần nhạc cụ được sử dụng trong bài hát này.")</f>
        <v>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của phần nhạc cụ được sử dụng trong bài hát này.</v>
      </c>
      <c r="D269" s="2"/>
    </row>
    <row r="270">
      <c r="A270" s="1" t="s">
        <v>515</v>
      </c>
      <c r="B270" s="1" t="s">
        <v>516</v>
      </c>
      <c r="C270" s="2" t="str">
        <f>IFERROR(__xludf.DUMMYFUNCTION("GOOGLETRANSLATE(B270, ""en"", ""vi"")"),"Bài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"&amp;"bật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f>
        <v>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v>
      </c>
      <c r="D270" s="2"/>
    </row>
    <row r="271">
      <c r="A271" s="1" t="s">
        <v>9</v>
      </c>
      <c r="B271" s="1" t="s">
        <v>517</v>
      </c>
      <c r="C271" s="2" t="str">
        <f>IFERROR(__xludf.DUMMYFUNCTION("GOOGLETRANSLATE(B271, ""en"", ""vi"")"),"Bài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"&amp;"điệu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"&amp;"thể vừa đổi mới vừa êm dịu.")</f>
        <v>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thể vừa đổi mới vừa êm dịu.</v>
      </c>
      <c r="D271" s="2"/>
    </row>
    <row r="272">
      <c r="A272" s="1" t="s">
        <v>25</v>
      </c>
      <c r="B272" s="1" t="s">
        <v>518</v>
      </c>
      <c r="C272" s="2" t="str">
        <f>IFERROR(__xludf.DUMMYFUNCTION("GOOGLETRANSLATE(B272, ""en"", ""vi"")"),"Âm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kh"&amp;"uấy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"&amp;"được xác định bởi những cảm xúc mà nó khơi dậy trong chúng ta.")</f>
        <v>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được xác định bởi những cảm xúc mà nó khơi dậy trong chúng ta.</v>
      </c>
      <c r="D272" s="2"/>
    </row>
    <row r="273">
      <c r="A273" s="1" t="s">
        <v>519</v>
      </c>
      <c r="B273" s="1" t="s">
        <v>520</v>
      </c>
      <c r="C273" s="2" t="str">
        <f>IFERROR(__xludf.DUMMYFUNCTION("GOOGLETRANSLATE(B273, ""en"", ""vi"")"),"Việc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đồ"&amp;"ng thời cho phép thay đổi giai điệu và nhịp điệu trong khuôn khổ [ti0me1 s2ig3na4tu5re6]. Nhìn chung, sự kết hợp của các yếu tố âm nhạc này tạo nên trải nghiệm nghe năng động và hấp dẫn cho khán giả.")</f>
        <v>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đồng thời cho phép thay đổi giai điệu và nhịp điệu trong khuôn khổ [ti0me1 s2ig3na4tu5re6]. Nhìn chung, sự kết hợp của các yếu tố âm nhạc này tạo nên trải nghiệm nghe năng động và hấp dẫn cho khán giả.</v>
      </c>
      <c r="D273" s="2"/>
    </row>
    <row r="274">
      <c r="A274" s="1" t="s">
        <v>521</v>
      </c>
      <c r="B274" s="1" t="s">
        <v>522</v>
      </c>
      <c r="C274" s="2" t="str">
        <f>IFERROR(__xludf.DUMMYFUNCTION("GOOGLETRANSLATE(B274, ""en"", ""vi"")"),"Dải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"&amp;"Sự kết hợp giữa cao độ độc đáo và thời lượng được thiết kế cẩn thận khiến bài hát này trở thành một trải nghiệm âm nhạc mạnh mẽ và giàu cảm xúc.")</f>
        <v>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Sự kết hợp giữa cao độ độc đáo và thời lượng được thiết kế cẩn thận khiến bài hát này trở thành một trải nghiệm âm nhạc mạnh mẽ và giàu cảm xúc.</v>
      </c>
      <c r="D274" s="2"/>
    </row>
    <row r="275">
      <c r="A275" s="1" t="s">
        <v>523</v>
      </c>
      <c r="B275" s="1" t="s">
        <v>524</v>
      </c>
      <c r="C275" s="2" t="str">
        <f>IFERROR(__xludf.DUMMYFUNCTION("GOOGLETRANSLATE(B275, ""en"", ""vi"")"),"Việc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sự"&amp;"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được"&amp;" trình bày, mang đến cho người nghe cơ hội hoàn toàn đắm mình vào trải nghiệm.")</f>
        <v>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 trình bày, mang đến cho người nghe cơ hội hoàn toàn đắm mình vào trải nghiệm.</v>
      </c>
      <c r="D275" s="2"/>
    </row>
    <row r="276">
      <c r="A276" s="1" t="s">
        <v>525</v>
      </c>
      <c r="B276" s="1" t="s">
        <v>526</v>
      </c>
      <c r="C276" s="2" t="str">
        <f>IFERROR(__xludf.DUMMYFUNCTION("GOOGLETRANSLATE(B276, ""en"", ""vi"")"),"Phạm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"&amp;"s2ig3na4tu5re6]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s2ig3na4t"&amp;"u5re6] độc đáo bổ sung yếu tố nhịp điệu thú vị cho bản nhạc và việc lựa chọn nhạc cụ sẽ bổ sung thêm kết cấu và chiều sâu cho âm thanh tổng thể.")</f>
        <v>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s2ig3na4tu5re6] độc đáo bổ sung yếu tố nhịp điệu thú vị cho bản nhạc và việc lựa chọn nhạc cụ sẽ bổ sung thêm kết cấu và chiều sâu cho âm thanh tổng thể.</v>
      </c>
      <c r="D276" s="2"/>
    </row>
    <row r="277">
      <c r="A277" s="1" t="s">
        <v>527</v>
      </c>
      <c r="B277" s="1" t="s">
        <v>528</v>
      </c>
      <c r="C277" s="2" t="str">
        <f>IFERROR(__xludf.DUMMYFUNCTION("GOOGLETRANSLATE(B277, ""en"", ""vi"")"),"Loại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[T1I2"&amp;"M3E4_5S6I7G8N9A0T1U2R3E4] và nhịp điệu chậm, lấp đầy âm nhạc bằng [E1M2O3T4I5O6N7]. Bài hát bao gồm [[N01U12M23_34B45A56R67S78]8 b9ar0s1], khiến nó trở thành một bản nhạc có cấu trúc tốt và giàu sức gợi cảm xúc.")</f>
        <v>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[T1I2M3E4_5S6I7G8N9A0T1U2R3E4] và nhịp điệu chậm, lấp đầy âm nhạc bằng [E1M2O3T4I5O6N7]. Bài hát bao gồm [[N01U12M23_34B45A56R67S78]8 b9ar0s1], khiến nó trở thành một bản nhạc có cấu trúc tốt và giàu sức gợi cảm xúc.</v>
      </c>
      <c r="D277" s="2"/>
    </row>
    <row r="278">
      <c r="A278" s="1" t="s">
        <v>529</v>
      </c>
      <c r="B278" s="1" t="s">
        <v>530</v>
      </c>
      <c r="C278" s="2" t="str">
        <f>IFERROR(__xludf.DUMMYFUNCTION("GOOGLETRANSLATE(B278, ""en"", ""vi"")"),"[ti0me1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s2ig3na4tu5re6"&amp;"] khác thường và phạm vi cao độ hạn chế, bài hát này vẫn duy trì nhịp điệu rất yên bình và đáng chú ý là nó không bao gồm việc sử dụng [I1N2S3T4R5U6M7E8N9T0S1].")</f>
        <v>[ti0me1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 khác thường và phạm vi cao độ hạn chế, bài hát này vẫn duy trì nhịp điệu rất yên bình và đáng chú ý là nó không bao gồm việc sử dụng [I1N2S3T4R5U6M7E8N9T0S1].</v>
      </c>
      <c r="D278" s="2"/>
    </row>
    <row r="279">
      <c r="A279" s="1" t="s">
        <v>531</v>
      </c>
      <c r="B279" s="1" t="s">
        <v>532</v>
      </c>
      <c r="C279" s="2" t="str">
        <f>IFERROR(__xludf.DUMMYFUNCTION("GOOGLETRANSLATE(B279, ""en"", ""vi"")"),"Bản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f>
        <v>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v>
      </c>
      <c r="D279" s="2"/>
    </row>
    <row r="280">
      <c r="A280" s="1" t="s">
        <v>533</v>
      </c>
      <c r="B280" s="1" t="s">
        <v>534</v>
      </c>
      <c r="C280" s="2" t="str">
        <f>IFERROR(__xludf.DUMMYFUNCTION("GOOGLETRANSLATE(B280, ""en"", ""vi"")"),"Phạm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[T1I2M3E4_5S6I7G8N9"&amp;"A0T1U2R3E4] không phổ biến. Âm nhạc này di chuyển nhanh chóng và được đặc trưng bởi [E1M2O3T4I5O6N7].")</f>
        <v>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[T1I2M3E4_5S6I7G8N9A0T1U2R3E4] không phổ biến. Âm nhạc này di chuyển nhanh chóng và được đặc trưng bởi [E1M2O3T4I5O6N7].</v>
      </c>
      <c r="D280" s="2"/>
    </row>
    <row r="281">
      <c r="A281" s="1" t="s">
        <v>535</v>
      </c>
      <c r="B281" s="1" t="s">
        <v>536</v>
      </c>
      <c r="C281" s="2" t="str">
        <f>IFERROR(__xludf.DUMMYFUNCTION("GOOGLETRANSLATE(B281, ""en"", ""vi"")"),"Bản nhạc này được sáng tác trong [[K01E12Y23]3 k4ey5] và có dải cao độ trong [R1A2N3G4E5] [oc0ta1ve2s3]. Bài hát dài [T1M213] giây và có giai điệu [te0mp1o2] chậm rãi, thư giãn. Nó được cải tiến bằng cách sử dụng [I1N2S3T4R5U6M7E8N9T0S1] và có tính năng k"&amp;"hác thường là [[T01I12M23E34_45S56I67G78N89A90T01U12R23E34]4 t5im6e 7si8gn9at0ur1e2]. Bài hát này khác với âm thanh [G1E2N3R4E5] điển hình do các yếu tố độc đáo của nó như [te0mp1o2] chậm và [ti0me1 s2ig3na4tu5re6] không phổ biến.")</f>
        <v>Bản nhạc này được sáng tác trong [[K01E12Y23]3 k4ey5] và có dải cao độ trong [R1A2N3G4E5] [oc0ta1ve2s3]. Bài hát dài [T1M213] giây và có giai điệu [te0mp1o2] chậm rãi, thư giãn. Nó được cải tiến bằng cách sử dụng [I1N2S3T4R5U6M7E8N9T0S1] và có tính năng khác thường là [[T01I12M23E34_45S56I67G78N89A90T01U12R23E34]4 t5im6e 7si8gn9at0ur1e2]. Bài hát này khác với âm thanh [G1E2N3R4E5] điển hình do các yếu tố độc đáo của nó như [te0mp1o2] chậm và [ti0me1 s2ig3na4tu5re6] không phổ biến.</v>
      </c>
      <c r="D281" s="2"/>
    </row>
    <row r="282">
      <c r="A282" s="1" t="s">
        <v>537</v>
      </c>
      <c r="B282" s="1" t="s">
        <v>538</v>
      </c>
      <c r="C282" s="2" t="str">
        <f>IFERROR(__xludf.DUMMYFUNCTION("GOOGLETRANSLATE(B282, ""en"", ""vi"")"),"Âm nhạc đang được phát là một đoạn nhạc có nhịp độ nhàn nhã bao gồm [[N01U12M23_34B45A56R67S78]8 b9ar0s1] và có [ti0me1 s2ig3na4tu5re6 o7f 8[T91I02M13E24_35S46I57G68N79A80T91U02R13E24]3].")</f>
        <v>Âm nhạc đang được phát là một đoạn nhạc có nhịp độ nhàn nhã bao gồm [[N01U12M23_34B45A56R67S78]8 b9ar0s1] và có [ti0me1 s2ig3na4tu5re6 o7f 8[T91I02M13E24_35S46I57G68N79A80T91U02R13E24]3].</v>
      </c>
      <c r="D282" s="2"/>
    </row>
    <row r="283">
      <c r="A283" s="1" t="s">
        <v>539</v>
      </c>
      <c r="B283" s="1" t="s">
        <v>540</v>
      </c>
      <c r="C283" s="2" t="str">
        <f>IFERROR(__xludf.DUMMYFUNCTION("GOOGLETRANSLATE(B283, ""en"", ""vi"")"),"Phạm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trưng"&amp;" của thể loại [G1E2N3R4E5], nhưng bài hát này có tổng cộng [[N01U12M23_34B45A56R67S78]8 b9ar0s1], thể hiện thành phần và phong cách độc đáo.")</f>
        <v>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 của thể loại [G1E2N3R4E5], nhưng bài hát này có tổng cộng [[N01U12M23_34B45A56R67S78]8 b9ar0s1], thể hiện thành phần và phong cách độc đáo.</v>
      </c>
      <c r="D283" s="2"/>
    </row>
    <row r="284">
      <c r="A284" s="1" t="s">
        <v>541</v>
      </c>
      <c r="B284" s="1" t="s">
        <v>542</v>
      </c>
      <c r="C284" s="2" t="str">
        <f>IFERROR(__xludf.DUMMYFUNCTION("GOOGLETRANSLATE(B284, ""en"", ""vi"")"),"Âm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[T1I2M3E4_5S6I7G"&amp;"8N9A0T1U2R3E4]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f>
        <v>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v>
      </c>
      <c r="D284" s="2"/>
    </row>
    <row r="285">
      <c r="A285" s="1" t="s">
        <v>204</v>
      </c>
      <c r="B285" s="1" t="s">
        <v>543</v>
      </c>
      <c r="C285" s="2" t="str">
        <f>IFERROR(__xludf.DUMMYFUNCTION("GOOGLETRANSLATE(B285, ""en"", ""vi"")"),"Bài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động"&amp;"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qu"&amp;"an trọng của nhạc cụ trong âm nhạc, vì nó có thể ảnh hưởng lớn đến tâm trạng và cảm giác chung được truyền tải bởi một bản nhạc.")</f>
        <v>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quan trọng của nhạc cụ trong âm nhạc, vì nó có thể ảnh hưởng lớn đến tâm trạng và cảm giác chung được truyền tải bởi một bản nhạc.</v>
      </c>
      <c r="D285" s="2"/>
    </row>
    <row r="286">
      <c r="A286" s="1" t="s">
        <v>544</v>
      </c>
      <c r="B286" s="1" t="s">
        <v>545</v>
      </c>
      <c r="C286" s="2" t="str">
        <f>IFERROR(__xludf.DUMMYFUNCTION("GOOGLETRANSLATE(B286, ""en"", ""vi"")"),"Loại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như"&amp;"ng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p"&amp;"hạm vi cao độ hạn chế, [te0mp1o2] thấp và nhạc cụ chọn lọc sẽ tạo ra trải nghiệm âm nhạc độc đáo và hấp dẫn.")</f>
        <v>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phạm vi cao độ hạn chế, [te0mp1o2] thấp và nhạc cụ chọn lọc sẽ tạo ra trải nghiệm âm nhạc độc đáo và hấp dẫn.</v>
      </c>
      <c r="D286" s="2"/>
    </row>
    <row r="287">
      <c r="A287" s="1" t="s">
        <v>546</v>
      </c>
      <c r="B287" s="1" t="s">
        <v>547</v>
      </c>
      <c r="C287" s="2" t="str">
        <f>IFERROR(__xludf.DUMMYFUNCTION("GOOGLETRANSLATE(B287, ""en"", ""vi"")"),"Âm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f>
        <v>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v>
      </c>
      <c r="D287" s="2"/>
    </row>
    <row r="288">
      <c r="A288" s="1" t="s">
        <v>548</v>
      </c>
      <c r="B288" s="1" t="s">
        <v>549</v>
      </c>
      <c r="C288" s="2" t="str">
        <f>IFERROR(__xludf.DUMMYFUNCTION("GOOGLETRANSLATE(B288, ""en"", ""vi"")"),"Âm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[T1I2M3E4_5S6I7G8N9A0T1U2"&amp;"R3E4] và được phát ở tốc độ vừa phải. Mặc dù được phân loại là [G1E2N3R4E5] nhưng phong cách của bài hát không phản ánh những nét đặc trưng thông thường của thể loại này.")</f>
        <v>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[T1I2M3E4_5S6I7G8N9A0T1U2R3E4] và được phát ở tốc độ vừa phải. Mặc dù được phân loại là [G1E2N3R4E5] nhưng phong cách của bài hát không phản ánh những nét đặc trưng thông thường của thể loại này.</v>
      </c>
      <c r="D288" s="2"/>
    </row>
    <row r="289">
      <c r="A289" s="1" t="s">
        <v>550</v>
      </c>
      <c r="B289" s="1" t="s">
        <v>551</v>
      </c>
      <c r="C289" s="2" t="str">
        <f>IFERROR(__xludf.DUMMYFUNCTION("GOOGLETRANSLATE(B289, ""en"", ""vi"")"),"Bài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s"&amp;"ắp xếp. Mặc dù âm nhạc này không bắt nguồn từ truyền thống của bất kỳ thể loại [G1E2N3R4E5] cụ thể nào, nhưng nó mang lại âm thanh đặc biệt khiến nó trở nên khác biệt so với các sản phẩm âm nhạc thông thường hơn.")</f>
        <v>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sắp xếp. Mặc dù âm nhạc này không bắt nguồn từ truyền thống của bất kỳ thể loại [G1E2N3R4E5] cụ thể nào, nhưng nó mang lại âm thanh đặc biệt khiến nó trở nên khác biệt so với các sản phẩm âm nhạc thông thường hơn.</v>
      </c>
      <c r="D289" s="2"/>
    </row>
    <row r="290">
      <c r="A290" s="1" t="s">
        <v>552</v>
      </c>
      <c r="B290" s="1" t="s">
        <v>553</v>
      </c>
      <c r="C290" s="2" t="str">
        <f>IFERROR(__xludf.DUMMYFUNCTION("GOOGLETRANSLATE(B290, ""en"", ""vi"")"),"Bản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[T1I2M3E4_5S6I7"&amp;"G8N9A0T1U2R3E4].")</f>
        <v>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[T1I2M3E4_5S6I7G8N9A0T1U2R3E4].</v>
      </c>
      <c r="D290" s="2"/>
    </row>
    <row r="291">
      <c r="A291" s="1" t="s">
        <v>554</v>
      </c>
      <c r="B291" s="1" t="s">
        <v>555</v>
      </c>
      <c r="C291" s="2" t="str">
        <f>IFERROR(__xludf.DUMMYFUNCTION("GOOGLETRANSLATE(B291, ""en"", ""vi"")"),"Phạm vi cao độ của bản nhạc này là [R1A2N3G4E5] [oc0ta1ve2s3] mang đến trải nghiệm nghe độc ​​đáo và đáng nhớ, với bài hát chạy trong [T1M213] giây. Nhịp trong bài hát ru này được bổ sung bằng [ti0me1 s2ig3na4tu5re6] không thường thấy, [T1I2M3E4_5S6I7G8N9"&amp;"A0T1U2R3E4], đồng thời cố tình loại trừ việc sử dụng [I1N2S3T4R5U6M7E8N9T0S1]. Nhìn chung, bài hát bao gồm khoảng [[N01U12M23_34B45A56R67S78]8 b9ar0s1], góp phần tạo nên thành phần đặc biệt của nó.")</f>
        <v>Phạm vi cao độ của bản nhạc này là [R1A2N3G4E5] [oc0ta1ve2s3] mang đến trải nghiệm nghe độc ​​đáo và đáng nhớ, với bài hát chạy trong [T1M213] giây. Nhịp trong bài hát ru này được bổ sung bằng [ti0me1 s2ig3na4tu5re6] không thường thấy, [T1I2M3E4_5S6I7G8N9A0T1U2R3E4], đồng thời cố tình loại trừ việc sử dụng [I1N2S3T4R5U6M7E8N9T0S1]. Nhìn chung, bài hát bao gồm khoảng [[N01U12M23_34B45A56R67S78]8 b9ar0s1], góp phần tạo nên thành phần đặc biệt của nó.</v>
      </c>
      <c r="D291" s="2"/>
    </row>
    <row r="292">
      <c r="A292" s="1" t="s">
        <v>556</v>
      </c>
      <c r="B292" s="1" t="s">
        <v>557</v>
      </c>
      <c r="C292" s="2" t="str">
        <f>IFERROR(__xludf.DUMMYFUNCTION("GOOGLETRANSLATE(B292, ""en"", ""vi"")"),"Thời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củ"&amp;"a phong cách [G1E2N3R4E5].")</f>
        <v>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 phong cách [G1E2N3R4E5].</v>
      </c>
      <c r="D292" s="2"/>
    </row>
    <row r="293">
      <c r="A293" s="1" t="s">
        <v>371</v>
      </c>
      <c r="B293" s="1" t="s">
        <v>558</v>
      </c>
      <c r="C293" s="2" t="str">
        <f>IFERROR(__xludf.DUMMYFUNCTION("GOOGLETRANSLATE(B293, ""en"", ""vi"")"),"Bài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t"&amp;"hử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f>
        <v>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v>
      </c>
      <c r="D293" s="2"/>
    </row>
    <row r="294">
      <c r="A294" s="1" t="s">
        <v>164</v>
      </c>
      <c r="B294" s="1" t="s">
        <v>559</v>
      </c>
      <c r="C294" s="2" t="str">
        <f>IFERROR(__xludf.DUMMYFUNCTION("GOOGLETRANSLATE(B294, ""en"", ""vi"")"),"Loại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vớ"&amp;"i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giác"&amp;" phong phú thể hiện nhiều yếu tố và cảm xúc âm nhạc.")</f>
        <v>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 phong phú thể hiện nhiều yếu tố và cảm xúc âm nhạc.</v>
      </c>
      <c r="D294" s="2"/>
    </row>
    <row r="295">
      <c r="A295" s="1" t="s">
        <v>560</v>
      </c>
      <c r="B295" s="1" t="s">
        <v>561</v>
      </c>
      <c r="C295" s="2" t="str">
        <f>IFERROR(__xludf.DUMMYFUNCTION("GOOGLETRANSLATE(B295, ""en"", ""vi"")"),"Âm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âm"&amp;" nhạc và phải luôn được đưa vào sáng tác của họ.")</f>
        <v>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 nhạc và phải luôn được đưa vào sáng tác của họ.</v>
      </c>
      <c r="D295" s="2"/>
    </row>
    <row r="296">
      <c r="A296" s="1" t="s">
        <v>400</v>
      </c>
      <c r="B296" s="1" t="s">
        <v>562</v>
      </c>
      <c r="C296" s="2" t="str">
        <f>IFERROR(__xludf.DUMMYFUNCTION("GOOGLETRANSLATE(B296, ""en"", ""vi"")"),"Bài hát này chạy trong [T1M213] giây.")</f>
        <v>Bài hát này chạy trong [T1M213] giây.</v>
      </c>
      <c r="D296" s="2"/>
    </row>
    <row r="297">
      <c r="A297" s="1" t="s">
        <v>563</v>
      </c>
      <c r="B297" s="1" t="s">
        <v>564</v>
      </c>
      <c r="C297" s="2" t="str">
        <f>IFERROR(__xludf.DUMMYFUNCTION("GOOGLETRANSLATE(B297, ""en"", ""vi"")"),"Đoạn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tr"&amp;"ong suốt thời lượng của nó. Mặc dù không có bất kỳ nhạc cụ cụ thể nào, việc sử dụng có chủ ý dải cao độ này sẽ giúp tạo nên nét riêng biệt và đáng nhớ cho tác phẩm.")</f>
        <v>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trong suốt thời lượng của nó. Mặc dù không có bất kỳ nhạc cụ cụ thể nào, việc sử dụng có chủ ý dải cao độ này sẽ giúp tạo nên nét riêng biệt và đáng nhớ cho tác phẩm.</v>
      </c>
      <c r="D297" s="2"/>
    </row>
    <row r="298">
      <c r="A298" s="1" t="s">
        <v>565</v>
      </c>
      <c r="B298" s="1" t="s">
        <v>566</v>
      </c>
      <c r="C298" s="2" t="str">
        <f>IFERROR(__xludf.DUMMYFUNCTION("GOOGLETRANSLATE(B298, ""en"", ""vi"")"),"Việc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Tu"&amp;"y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t"&amp;"ác phẩm hấp dẫn thể hiện tài năng sáng tạo của người sáng tác.")</f>
        <v>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tác phẩm hấp dẫn thể hiện tài năng sáng tạo của người sáng tác.</v>
      </c>
      <c r="D298" s="2"/>
    </row>
    <row r="299">
      <c r="A299" s="1" t="s">
        <v>567</v>
      </c>
      <c r="B299" s="1" t="s">
        <v>568</v>
      </c>
      <c r="C299" s="2" t="str">
        <f>IFERROR(__xludf.DUMMYFUNCTION("GOOGLETRANSLATE(B299, ""en"", ""vi"")"),"Bài hát này có nhịp điệu mượt mà và đều đặn, tiến triển theo [[N01U12M23_34B45A56R67S78]8 b9ar0s1].")</f>
        <v>Bài hát này có nhịp điệu mượt mà và đều đặn, tiến triển theo [[N01U12M23_34B45A56R67S78]8 b9ar0s1].</v>
      </c>
      <c r="D299" s="2"/>
    </row>
    <row r="300">
      <c r="A300" s="1" t="s">
        <v>569</v>
      </c>
      <c r="B300" s="1" t="s">
        <v>570</v>
      </c>
      <c r="C300" s="2" t="str">
        <f>IFERROR(__xludf.DUMMYFUNCTION("GOOGLETRANSLATE(B300, ""en"", ""vi"")"),"Loại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[T1"&amp;"I2M3E4_5S6I7G8N9A0T1U2R3E4] không phổ biến. Nhìn chung, những yếu tố độc đáo này kết hợp với nhau để tạo nên một tác phẩm âm nhạc thú vị và đáng nhớ.")</f>
        <v>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[T1I2M3E4_5S6I7G8N9A0T1U2R3E4] không phổ biến. Nhìn chung, những yếu tố độc đáo này kết hợp với nhau để tạo nên một tác phẩm âm nhạc thú vị và đáng nhớ.</v>
      </c>
      <c r="D300" s="2"/>
    </row>
    <row r="301">
      <c r="A301" s="1" t="s">
        <v>469</v>
      </c>
      <c r="B301" s="1" t="s">
        <v>571</v>
      </c>
      <c r="C301" s="2" t="str">
        <f>IFERROR(__xludf.DUMMYFUNCTION("GOOGLETRANSLATE(B301, ""en"", ""vi"")"),"Loại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[ti0"&amp;"me1 s2ig3na4tu5re6] không thường xuyên [T1I2M3E4_5S6I7G8N9A0T1U2R3E4], tuy nhiên nó được chơi với tốc độ nhanh. Mặc dù vậy, âm nhạc truyền tải [E1M2O3T4I5O6N7] và độ dài của bài hát là [T1M213] giây, mang đến trải nghiệm thực sự hấp dẫn và lôi cuốn người "&amp;"nghe.")</f>
        <v>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[ti0me1 s2ig3na4tu5re6] không thường xuyên [T1I2M3E4_5S6I7G8N9A0T1U2R3E4], tuy nhiên nó được chơi với tốc độ nhanh. Mặc dù vậy, âm nhạc truyền tải [E1M2O3T4I5O6N7] và độ dài của bài hát là [T1M213] giây, mang đến trải nghiệm thực sự hấp dẫn và lôi cuốn người nghe.</v>
      </c>
      <c r="D301" s="2"/>
    </row>
    <row r="302">
      <c r="A302" s="1" t="s">
        <v>572</v>
      </c>
      <c r="B302" s="1" t="s">
        <v>573</v>
      </c>
      <c r="C302" s="2" t="str">
        <f>IFERROR(__xludf.DUMMYFUNCTION("GOOGLETRANSLATE(B302, ""en"", ""vi"")"),"Bản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f>
        <v>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v>
      </c>
      <c r="D302" s="2"/>
    </row>
    <row r="303">
      <c r="A303" s="1" t="s">
        <v>154</v>
      </c>
      <c r="B303" s="1" t="s">
        <v>574</v>
      </c>
      <c r="C303" s="2" t="str">
        <f>IFERROR(__xludf.DUMMYFUNCTION("GOOGLETRANSLATE(B303, ""en"", ""vi"")"),"Nhạc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h"&amp;"iện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gi"&amp;"ả trên toàn thế giới.")</f>
        <v>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giả trên toàn thế giới.</v>
      </c>
      <c r="D303" s="2"/>
    </row>
    <row r="304">
      <c r="A304" s="1" t="s">
        <v>575</v>
      </c>
      <c r="B304" s="1" t="s">
        <v>576</v>
      </c>
      <c r="C304" s="2" t="str">
        <f>IFERROR(__xludf.DUMMYFUNCTION("GOOGLETRANSLATE(B304, ""en"", ""vi"")"),"Trong bản nhạc này, bạn sẽ không tìm thấy [I1N2S3T4R5U6M7E8N9T0] được sử dụng cho giai điệu. Tuy nhiên, [[K01E12Y23]3 k4ey5] tạo thêm hương vị độc đáo cho âm nhạc, có nhịp điệu rất thanh thản.")</f>
        <v>Trong bản nhạc này, bạn sẽ không tìm thấy [I1N2S3T4R5U6M7E8N9T0] được sử dụng cho giai điệu. Tuy nhiên, [[K01E12Y23]3 k4ey5] tạo thêm hương vị độc đáo cho âm nhạc, có nhịp điệu rất thanh thản.</v>
      </c>
      <c r="D304" s="2"/>
    </row>
    <row r="305">
      <c r="A305" s="1" t="s">
        <v>577</v>
      </c>
      <c r="B305" s="1" t="s">
        <v>578</v>
      </c>
      <c r="C305" s="2" t="str">
        <f>IFERROR(__xludf.DUMMYFUNCTION("GOOGLETRANSLATE(B305, ""en"", ""vi"")"),"Bài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s"&amp;"ự hòa quyện hài hòa giữa cao độ và nhịp điệu.")</f>
        <v>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sự hòa quyện hài hòa giữa cao độ và nhịp điệu.</v>
      </c>
      <c r="D305" s="2"/>
    </row>
    <row r="306">
      <c r="A306" s="1" t="s">
        <v>579</v>
      </c>
      <c r="B306" s="1" t="s">
        <v>580</v>
      </c>
      <c r="C306" s="2" t="str">
        <f>IFERROR(__xludf.DUMMYFUNCTION("GOOGLETRANSLATE(B306, ""en"", ""vi"")"),"Độ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[[N01U12M"&amp;"23_34B45A56R67S78]8 b9ar0s1], bài hát này mang đến sự hòa trộn độc đáo giữa các yếu tố.")</f>
        <v>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[[N01U12M23_34B45A56R67S78]8 b9ar0s1], bài hát này mang đến sự hòa trộn độc đáo giữa các yếu tố.</v>
      </c>
      <c r="D306" s="2"/>
    </row>
    <row r="307">
      <c r="A307" s="1" t="s">
        <v>25</v>
      </c>
      <c r="B307" s="1" t="s">
        <v>581</v>
      </c>
      <c r="C307" s="2" t="str">
        <f>IFERROR(__xludf.DUMMYFUNCTION("GOOGLETRANSLATE(B307, ""en"", ""vi"")"),"Âm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n"&amp;"ắm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"&amp;"mạnh lay động chúng ta, khiến chúng ta cảm nhận và kết nối với điều gì đó vĩ đại hơn chính mình.")</f>
        <v>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mạnh lay động chúng ta, khiến chúng ta cảm nhận và kết nối với điều gì đó vĩ đại hơn chính mình.</v>
      </c>
      <c r="D307" s="2"/>
    </row>
    <row r="308">
      <c r="A308" s="1" t="s">
        <v>582</v>
      </c>
      <c r="B308" s="1" t="s">
        <v>583</v>
      </c>
      <c r="C308" s="2" t="str">
        <f>IFERROR(__xludf.DUMMYFUNCTION("GOOGLETRANSLATE(B308, ""en"", ""vi"")"),"Âm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[[N01U12M23_34B45A56R67"&amp;"S78]8 b9ar0s1], mang đến trải nghiệm âm nhạc hoàn chỉnh vừa mạnh mẽ vừa đáng nhớ.")</f>
        <v>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[[N01U12M23_34B45A56R67S78]8 b9ar0s1], mang đến trải nghiệm âm nhạc hoàn chỉnh vừa mạnh mẽ vừa đáng nhớ.</v>
      </c>
      <c r="D308" s="2"/>
    </row>
    <row r="309">
      <c r="A309" s="1" t="s">
        <v>57</v>
      </c>
      <c r="B309" s="1" t="s">
        <v>584</v>
      </c>
      <c r="C309" s="2" t="str">
        <f>IFERROR(__xludf.DUMMYFUNCTION("GOOGLETRANSLATE(B309, ""en"", ""vi"")"),"Tôi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"&amp;"mạnh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 "&amp;"vẫn có thể tìm thấy mọi thứ trong danh sách của mình. Tôi trả phòng và về nhà bắt đầu chuẩn bị bữa ăn lành mạnh cho gia đình. Chúng tôi rất thích các sản phẩm tươi sống và cảm thấy hài lòng khi ăn uống lành mạnh.")</f>
        <v>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v>
      </c>
      <c r="D309" s="2"/>
    </row>
    <row r="310">
      <c r="A310" s="1" t="s">
        <v>217</v>
      </c>
      <c r="B310" s="1" t="s">
        <v>585</v>
      </c>
      <c r="C310" s="2" t="str">
        <f>IFERROR(__xludf.DUMMYFUNCTION("GOOGLETRANSLATE(B310, ""en"", ""vi"")"),"[ke0y1]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"&amp;"với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c"&amp;"ông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"&amp;"mạnh mẽ không nên bỏ qua.")</f>
        <v>[ke0y1]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mạnh mẽ không nên bỏ qua.</v>
      </c>
      <c r="D310" s="2"/>
    </row>
    <row r="311">
      <c r="A311" s="1" t="s">
        <v>586</v>
      </c>
      <c r="B311" s="1" t="s">
        <v>587</v>
      </c>
      <c r="C311" s="2" t="str">
        <f>IFERROR(__xludf.DUMMYFUNCTION("GOOGLETRANSLATE(B311, ""en"", ""vi"")"),"Loại nhạc này mang lại trải nghiệm nghe độc ​​đáo và đáng nhớ với dải cao độ [R1A2N3G4E5] [oc0ta1ve2s3]. Việc sử dụng [[K01E12Y23]3 k4ey5] tạo ra một bầu không khí khác biệt được nâng cao hơn nữa nhờ nhịp độ nhanh [te0mp1o2] của bài hát, có thời lượng [T1"&amp;"M213]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 s"&amp;"áng tác và cách thực hiện độc đáo, âm nhạc thể hiện [E1M2O3T4I5O6N7], khiến nó trở thành một tác phẩm nghệ thuật thực sự đáng chú ý.")</f>
        <v>Loại nhạc này mang lại trải nghiệm nghe độc ​​đáo và đáng nhớ với dải cao độ [R1A2N3G4E5] [oc0ta1ve2s3]. Việc sử dụng [[K01E12Y23]3 k4ey5] tạo ra một bầu không khí khác biệt được nâng cao hơn nữa nhờ nhịp độ nhanh [te0mp1o2] của bài hát, có thời lượng [T1M213]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 sáng tác và cách thực hiện độc đáo, âm nhạc thể hiện [E1M2O3T4I5O6N7], khiến nó trở thành một tác phẩm nghệ thuật thực sự đáng chú ý.</v>
      </c>
      <c r="D311" s="2"/>
    </row>
    <row r="312">
      <c r="A312" s="1" t="s">
        <v>25</v>
      </c>
      <c r="B312" s="1" t="s">
        <v>588</v>
      </c>
      <c r="C312" s="2" t="str">
        <f>IFERROR(__xludf.DUMMYFUNCTION("GOOGLETRANSLATE(B312, ""en"", ""vi"")"),"Những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khơi dậy những c"&amp;"ảm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theo "&amp;"bài hát yêu thích hay rơi nước mắt theo một bản ballad mạnh mẽ thì tác động cảm xúc của âm nhạc là không thể phủ nhận.")</f>
        <v>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khơi dậy những cảm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theo bài hát yêu thích hay rơi nước mắt theo một bản ballad mạnh mẽ thì tác động cảm xúc của âm nhạc là không thể phủ nhận.</v>
      </c>
      <c r="D312" s="2"/>
    </row>
    <row r="313">
      <c r="A313" s="1" t="s">
        <v>589</v>
      </c>
      <c r="B313" s="1" t="s">
        <v>590</v>
      </c>
      <c r="C313" s="2" t="str">
        <f>IFERROR(__xludf.DUMMYFUNCTION("GOOGLETRANSLATE(B313, ""en"", ""vi"")"),"Phạm vi cao độ của bản nhạc này là [R1A2N3G4E5] [oc0ta1ve2s3] mang đến trải nghiệm nghe độc ​​đáo và đáng nhớ, trong khi [[K01E12Y23]3 k4ey5] mang lại hương vị độc đáo. Bài hát có nhịp điệu êm dịu và vừa phải và sử dụng [I1N2S3T4R5U6M7E8N9T0S1] trong phần"&amp;" trình diễn âm nhạc của nó. Với tiết tấu chậm và [[N01U12M23_34B45A56R67S78]8 b9ar0s1], bài hát đã phá vỡ những quy ước về phong cách [G1E2N3R4E5].")</f>
        <v>Phạm vi cao độ của bản nhạc này là [R1A2N3G4E5] [oc0ta1ve2s3] mang đến trải nghiệm nghe độc ​​đáo và đáng nhớ, trong khi [[K01E12Y23]3 k4ey5] mang lại hương vị độc đáo. Bài hát có nhịp điệu êm dịu và vừa phải và sử dụng [I1N2S3T4R5U6M7E8N9T0S1] trong phần trình diễn âm nhạc của nó. Với tiết tấu chậm và [[N01U12M23_34B45A56R67S78]8 b9ar0s1], bài hát đã phá vỡ những quy ước về phong cách [G1E2N3R4E5].</v>
      </c>
      <c r="D313" s="2"/>
    </row>
    <row r="314">
      <c r="A314" s="1" t="s">
        <v>188</v>
      </c>
      <c r="B314" s="1" t="s">
        <v>591</v>
      </c>
      <c r="C314" s="2" t="str">
        <f>IFERROR(__xludf.DUMMYFUNCTION("GOOGLETRANSLATE(B314, ""en"", ""vi"")"),"Dải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[I1N2S3T4"&amp;"R5U6M7E8N9T0S1], trong khi [T1I2M3E4_5S6I7G8N9A0T1U2R3E4] đóng vai trò là đồng hồ đo. Chuyển động nhẹ nhàng, âm nhạc thấm đẫm [E1M2O3T4I5O6N7].")</f>
        <v>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[I1N2S3T4R5U6M7E8N9T0S1], trong khi [T1I2M3E4_5S6I7G8N9A0T1U2R3E4] đóng vai trò là đồng hồ đo. Chuyển động nhẹ nhàng, âm nhạc thấm đẫm [E1M2O3T4I5O6N7].</v>
      </c>
      <c r="D314" s="2"/>
    </row>
    <row r="315">
      <c r="A315" s="1" t="s">
        <v>592</v>
      </c>
      <c r="B315" s="1" t="s">
        <v>593</v>
      </c>
      <c r="C315" s="2" t="str">
        <f>IFERROR(__xludf.DUMMYFUNCTION("GOOGLETRANSLATE(B315, ""en"", ""vi"")"),"Việc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tr"&amp;"ở nên sống động hơn nhờ sử dụng [I1N2S3T4R5U6M7E8N9T0S1] và có đồng hồ đo [T1I2M3E4_5S6I7G8N9A0T1U2R3E4]. Được phát ở mức cao [te0mp1o2], bản nhạc này không tuân theo các tiêu chuẩn thông thường của thể loại [G1E2N3R4E5].")</f>
        <v>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trở nên sống động hơn nhờ sử dụng [I1N2S3T4R5U6M7E8N9T0S1] và có đồng hồ đo [T1I2M3E4_5S6I7G8N9A0T1U2R3E4]. Được phát ở mức cao [te0mp1o2], bản nhạc này không tuân theo các tiêu chuẩn thông thường của thể loại [G1E2N3R4E5].</v>
      </c>
      <c r="D315" s="2"/>
    </row>
    <row r="316">
      <c r="A316" s="1" t="s">
        <v>594</v>
      </c>
      <c r="B316" s="1" t="s">
        <v>595</v>
      </c>
      <c r="C316" s="2" t="str">
        <f>IFERROR(__xludf.DUMMYFUNCTION("GOOGLETRANSLATE(B316, ""en"", ""vi"")"),"Dải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v"&amp;"à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[[N01U12"&amp;"M23_34B45A56R67S78]8 b9ar0s1] và là một ví dụ điển hình cho phong cách [G1E2N3R4E5].")</f>
        <v>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[[N01U12M23_34B45A56R67S78]8 b9ar0s1] và là một ví dụ điển hình cho phong cách [G1E2N3R4E5].</v>
      </c>
      <c r="D316" s="2"/>
    </row>
    <row r="317">
      <c r="A317" s="1" t="s">
        <v>596</v>
      </c>
      <c r="B317" s="1" t="s">
        <v>597</v>
      </c>
      <c r="C317" s="2" t="str">
        <f>IFERROR(__xludf.DUMMYFUNCTION("GOOGLETRANSLATE(B317, ""en"", ""vi"")"),"Phạm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b"&amp;"ắt nguồn từ các quy ước của âm nhạc [G1E2N3R4E5] và nó bao gồm khoảng [[N01U12M23_34B45A56R67S78]8 b9ar0s1].")</f>
        <v>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bắt nguồn từ các quy ước của âm nhạc [G1E2N3R4E5] và nó bao gồm khoảng [[N01U12M23_34B45A56R67S78]8 b9ar0s1].</v>
      </c>
      <c r="D317" s="2"/>
    </row>
    <row r="318">
      <c r="A318" s="1" t="s">
        <v>598</v>
      </c>
      <c r="B318" s="1" t="s">
        <v>599</v>
      </c>
      <c r="C318" s="2" t="str">
        <f>IFERROR(__xludf.DUMMYFUNCTION("GOOGLETRANSLATE(B318, ""en"", ""vi"")"),"Bài hát này có nhịp [te0mp1o2] nhanh và thời lượng [T1M213] giây. Ngoài ra, nó còn sử dụng [ti0me1 s2ig3na4tu5re6] không chuẩn, bổ sung thêm chiều hướng thú vị cho nhịp điệu.")</f>
        <v>Bài hát này có nhịp [te0mp1o2] nhanh và thời lượng [T1M213] giây. Ngoài ra, nó còn sử dụng [ti0me1 s2ig3na4tu5re6] không chuẩn, bổ sung thêm chiều hướng thú vị cho nhịp điệu.</v>
      </c>
      <c r="D318" s="2"/>
    </row>
    <row r="319">
      <c r="A319" s="1" t="s">
        <v>600</v>
      </c>
      <c r="B319" s="1" t="s">
        <v>601</v>
      </c>
      <c r="C319" s="2" t="str">
        <f>IFERROR(__xludf.DUMMYFUNCTION("GOOGLETRANSLATE(B319, ""en"", ""vi"")"),"Âm nhạc, với việc sử dụng [[K01E12Y23]3 k4ey5], truyền tải âm thanh độc đáo và vang dội, đồng thời trở nên sống động thông qua việc sử dụng [I1N2S3T4R5U6M7E8N9T0S1]. Nó không bám rễ chắc chắn vào truyền thống của thể loại [G1E2N3R4E5] và có thời lượng là "&amp;"[T1M213] giây.")</f>
        <v>Âm nhạc, với việc sử dụng [[K01E12Y23]3 k4ey5], truyền tải âm thanh độc đáo và vang dội, đồng thời trở nên sống động thông qua việc sử dụng [I1N2S3T4R5U6M7E8N9T0S1]. Nó không bám rễ chắc chắn vào truyền thống của thể loại [G1E2N3R4E5] và có thời lượng là [T1M213] giây.</v>
      </c>
      <c r="D319" s="2"/>
    </row>
    <row r="320">
      <c r="A320" s="1" t="s">
        <v>535</v>
      </c>
      <c r="B320" s="1" t="s">
        <v>602</v>
      </c>
      <c r="C320" s="2" t="str">
        <f>IFERROR(__xludf.DUMMYFUNCTION("GOOGLETRANSLATE(B320, ""en"", ""vi"")"),"Loại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"&amp;"nhã,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c"&amp;"ục. Nhìn chung, dòng nhạc này khác xa với âm thanh đặc trưng của dòng nhạc cổ điển [G1E2N3R4E5].")</f>
        <v>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cục. Nhìn chung, dòng nhạc này khác xa với âm thanh đặc trưng của dòng nhạc cổ điển [G1E2N3R4E5].</v>
      </c>
      <c r="D320" s="2"/>
    </row>
    <row r="321">
      <c r="A321" s="1" t="s">
        <v>603</v>
      </c>
      <c r="B321" s="1" t="s">
        <v>604</v>
      </c>
      <c r="C321" s="2" t="str">
        <f>IFERROR(__xludf.DUMMYFUNCTION("GOOGLETRANSLATE(B321, ""en"", ""vi"")"),"Bài hát này được phát ở mức trung bình [te0mp1o2] và có thời gian chạy là [T1M213] giây.")</f>
        <v>Bài hát này được phát ở mức trung bình [te0mp1o2] và có thời gian chạy là [T1M213] giây.</v>
      </c>
      <c r="D321" s="2"/>
    </row>
    <row r="322">
      <c r="A322" s="1" t="s">
        <v>605</v>
      </c>
      <c r="B322" s="1" t="s">
        <v>606</v>
      </c>
      <c r="C322" s="2" t="str">
        <f>IFERROR(__xludf.DUMMYFUNCTION("GOOGLETRANSLATE(B322, ""en"", ""vi"")"),"Bài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"&amp;"Bài hát kéo dài [[N01U12M23_34B45A56R67S78]8 b9ar0s1] trong thời lượng.")</f>
        <v>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Bài hát kéo dài [[N01U12M23_34B45A56R67S78]8 b9ar0s1] trong thời lượng.</v>
      </c>
      <c r="D322" s="2"/>
    </row>
    <row r="323">
      <c r="A323" s="1" t="s">
        <v>398</v>
      </c>
      <c r="B323" s="1" t="s">
        <v>607</v>
      </c>
      <c r="C323" s="2" t="str">
        <f>IFERROR(__xludf.DUMMYFUNCTION("GOOGLETRANSLATE(B323, ""en"", ""vi"")"),"Bài hát này phát trong TM1 giây và có [ti0me1 s2ig3na4tu5re6] là TIME_SIGNATURE.")</f>
        <v>Bài hát này phát trong TM1 giây và có [ti0me1 s2ig3na4tu5re6] là TIME_SIGNATURE.</v>
      </c>
      <c r="D323" s="2"/>
    </row>
    <row r="324">
      <c r="A324" s="1" t="s">
        <v>608</v>
      </c>
      <c r="B324" s="1" t="s">
        <v>609</v>
      </c>
      <c r="C324" s="2" t="str">
        <f>IFERROR(__xludf.DUMMYFUNCTION("GOOGLETRANSLATE(B324, ""en"", ""vi"")"),"Bài hát dài một giây [T1M213] có phạm vi cao độ trong [R1A2N3G4E5] [oc0ta1ve2s3] và sử dụng [[K01E12Y23]3 k4ey5] để tạo ra bảng âm thanh phong phú và sống động. Mặc dù [te0mp1o2] rất thoải mái, [I1N2S3T4R5U6M7E8N9T0S1] đóng một vai trò quan trọng trong âm"&amp;" nhạc, trải dài trong [[N01U12M23_34B45A56R67S78]8 b9ar0s1] và có nhịp độ vừa phải. Đồng hồ đo của âm nhạc là [T1I2M3E4_5S6I7G8N9A0T1U2R3E4].")</f>
        <v>Bài hát dài một giây [T1M213] có phạm vi cao độ trong [R1A2N3G4E5] [oc0ta1ve2s3] và sử dụng [[K01E12Y23]3 k4ey5] để tạo ra bảng âm thanh phong phú và sống động. Mặc dù [te0mp1o2] rất thoải mái, [I1N2S3T4R5U6M7E8N9T0S1] đóng một vai trò quan trọng trong âm nhạc, trải dài trong [[N01U12M23_34B45A56R67S78]8 b9ar0s1] và có nhịp độ vừa phải. Đồng hồ đo của âm nhạc là [T1I2M3E4_5S6I7G8N9A0T1U2R3E4].</v>
      </c>
      <c r="D324" s="2"/>
    </row>
    <row r="325">
      <c r="A325" s="1" t="s">
        <v>610</v>
      </c>
      <c r="B325" s="1" t="s">
        <v>611</v>
      </c>
      <c r="C325" s="2" t="str">
        <f>IFERROR(__xludf.DUMMYFUNCTION("GOOGLETRANSLATE(B325, ""en"", ""vi"")"),"Âm nhạc được đề cập là đại diện cho âm thanh điển hình của [G1E2N3R4E5] và được phát ở tốc độ cân bằng. Bài hát phát triển trong [[N01U12M23_34B45A56R67S78]8 b9ar0s1] và có tổng thời lượng là [T1M213] giây.")</f>
        <v>Âm nhạc được đề cập là đại diện cho âm thanh điển hình của [G1E2N3R4E5] và được phát ở tốc độ cân bằng. Bài hát phát triển trong [[N01U12M23_34B45A56R67S78]8 b9ar0s1] và có tổng thời lượng là [T1M213] giây.</v>
      </c>
      <c r="D325" s="2"/>
    </row>
    <row r="326">
      <c r="A326" s="1" t="s">
        <v>612</v>
      </c>
      <c r="B326" s="1" t="s">
        <v>613</v>
      </c>
      <c r="C326" s="2" t="str">
        <f>IFERROR(__xludf.DUMMYFUNCTION("GOOGLETRANSLATE(B326, ""en"", ""vi"")"),"Âm nhạc mà tôi đang đề cập đến thực sự tuyệt vời. Nó chứa đầy nhiều cảm xúc có thể lay động và quyến rũ bất kỳ người nghe nào. Ngoài ra, nhịp điệu trong bài hát này thực sự hấp dẫn và có thể khiến bạn muốn nhảy hoặc di chuyển theo nhịp điệu. Để làm cho bả"&amp;"n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tượ"&amp;"ng lâu dài cho bất kỳ ai nghe nó.")</f>
        <v>Âm nhạc mà tôi đang đề cập đến thực sự tuyệt vời. Nó chứa đầy nhiều cảm xúc có thể lay động và quyến rũ bất kỳ người nghe nào. Ngoài ra, nhịp điệu trong bài hát này thực sự hấp dẫn và có thể khiến bạn muốn nhảy hoặc di chuyển theo nhịp điệu. Để làm cho bản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tượng lâu dài cho bất kỳ ai nghe nó.</v>
      </c>
      <c r="D326" s="2"/>
    </row>
    <row r="327">
      <c r="A327" s="1" t="s">
        <v>614</v>
      </c>
      <c r="B327" s="1" t="s">
        <v>615</v>
      </c>
      <c r="C327" s="2" t="str">
        <f>IFERROR(__xludf.DUMMYFUNCTION("GOOGLETRANSLATE(B327, ""en"", ""vi"")"),"Phạm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lược"&amp;"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"&amp;"nhạc được xác định bởi [E1M2O3T4I5O6N7].")</f>
        <v>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nhạc được xác định bởi [E1M2O3T4I5O6N7].</v>
      </c>
      <c r="D327" s="2"/>
    </row>
    <row r="328">
      <c r="A328" s="1" t="s">
        <v>616</v>
      </c>
      <c r="B328" s="1" t="s">
        <v>617</v>
      </c>
      <c r="C328" s="2" t="str">
        <f>IFERROR(__xludf.DUMMYFUNCTION("GOOGLETRANSLATE(B328, ""en"", ""vi"")"),"Âm nhạc được đề cập sử dụng [[K01E12Y23]3 k4ey5], tạo ra bảng âm thanh phong phú và sống động. Nó cũng có [te0mp1o2] vừa phải và [ti0me1 s2ig3na4tu5re6 o7f 8[T91I02M13E24_35S46I57G68N79A80T91U02R13E24]3], với khoảng [[N01U12M23_34B45A56R67S78]8 b9ar0s1] t"&amp;"rong bài hát . Bất chấp những đặc điểm này, nó không thể hiện những đặc điểm cổ điển của âm thanh [G1E2N3R4E5].")</f>
        <v>Âm nhạc được đề cập sử dụng [[K01E12Y23]3 k4ey5], tạo ra bảng âm thanh phong phú và sống động. Nó cũng có [te0mp1o2] vừa phải và [ti0me1 s2ig3na4tu5re6 o7f 8[T91I02M13E24_35S46I57G68N79A80T91U02R13E24]3], với khoảng [[N01U12M23_34B45A56R67S78]8 b9ar0s1] trong bài hát . Bất chấp những đặc điểm này, nó không thể hiện những đặc điểm cổ điển của âm thanh [G1E2N3R4E5].</v>
      </c>
      <c r="D328" s="2"/>
    </row>
    <row r="329">
      <c r="A329" s="1" t="s">
        <v>618</v>
      </c>
      <c r="B329" s="1" t="s">
        <v>619</v>
      </c>
      <c r="C329" s="2" t="str">
        <f>IFERROR(__xludf.DUMMYFUNCTION("GOOGLETRANSLATE(B329, ""en"", ""vi"")"),"Nó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tôi"&amp;" yêu thích để thư giãn.")</f>
        <v>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 yêu thích để thư giãn.</v>
      </c>
      <c r="D329" s="2"/>
    </row>
    <row r="330">
      <c r="A330" s="1" t="s">
        <v>502</v>
      </c>
      <c r="B330" s="1" t="s">
        <v>620</v>
      </c>
      <c r="C330" s="2" t="str">
        <f>IFERROR(__xludf.DUMMYFUNCTION("GOOGLETRANSLATE(B330, ""en"", ""vi"")"),"Với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lo"&amp;"ại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[[N"&amp;"01U12M23_34B45A56R67S78]8 b9ar0s1], tạo nên một bố cục lôi cuốn.")</f>
        <v>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[[N01U12M23_34B45A56R67S78]8 b9ar0s1], tạo nên một bố cục lôi cuốn.</v>
      </c>
      <c r="D330" s="2"/>
    </row>
    <row r="331">
      <c r="A331" s="1" t="s">
        <v>621</v>
      </c>
      <c r="B331" s="1" t="s">
        <v>622</v>
      </c>
      <c r="C331" s="2" t="str">
        <f>IFERROR(__xludf.DUMMYFUNCTION("GOOGLETRANSLATE(B331, ""en"", ""vi"")"),"Đoạn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này"&amp;".")</f>
        <v>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v>
      </c>
      <c r="D331" s="2"/>
    </row>
    <row r="332">
      <c r="A332" s="1" t="s">
        <v>435</v>
      </c>
      <c r="B332" s="1" t="s">
        <v>623</v>
      </c>
      <c r="C332" s="2" t="str">
        <f>IFERROR(__xludf.DUMMYFUNCTION("GOOGLETRANSLATE(B332, ""en"", ""vi"")"),"Đoạn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s2ig3"&amp;"na4tu5re6] cung cấp cấu trúc nhịp điệu giúp người nghe theo kịp [te0mp1o2] và rãnh của bản nhạc. Cùng với nhau, những yếu tố này góp phần tạo nên âm thanh riêng biệt của tác phẩm và làm cho tác phẩm trở thành một sự bổ sung hấp dẫn cho các tiết mục âm nhạ"&amp;"c cùng thể loại.")</f>
        <v>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s2ig3na4tu5re6] cung cấp cấu trúc nhịp điệu giúp người nghe theo kịp [te0mp1o2] và rãnh của bản nhạc. Cùng với nhau, những yếu tố này góp phần tạo nên âm thanh riêng biệt của tác phẩm và làm cho tác phẩm trở thành một sự bổ sung hấp dẫn cho các tiết mục âm nhạc cùng thể loại.</v>
      </c>
      <c r="D332" s="2"/>
    </row>
    <row r="333">
      <c r="A333" s="1" t="s">
        <v>53</v>
      </c>
      <c r="B333" s="1" t="s">
        <v>624</v>
      </c>
      <c r="C333" s="2" t="str">
        <f>IFERROR(__xludf.DUMMYFUNCTION("GOOGLETRANSLATE(B333, ""en"", ""vi"")"),"Việc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"&amp;"vào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"&amp;"ra trải nghiệm nghe mạnh mẽ và hấp dẫn.")</f>
        <v>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ra trải nghiệm nghe mạnh mẽ và hấp dẫn.</v>
      </c>
      <c r="D333" s="2"/>
    </row>
    <row r="334">
      <c r="A334" s="1" t="s">
        <v>400</v>
      </c>
      <c r="B334" s="1" t="s">
        <v>625</v>
      </c>
      <c r="C334" s="2" t="str">
        <f>IFERROR(__xludf.DUMMYFUNCTION("GOOGLETRANSLATE(B334, ""en"", ""vi"")"),"""Đây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f>
        <v>"Đây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v>
      </c>
      <c r="D334" s="2"/>
    </row>
    <row r="335">
      <c r="A335" s="1" t="s">
        <v>626</v>
      </c>
      <c r="B335" s="1" t="s">
        <v>627</v>
      </c>
      <c r="C335" s="2" t="str">
        <f>IFERROR(__xludf.DUMMYFUNCTION("GOOGLETRANSLATE(B335, ""en"", ""vi"")"),"[ke0y1] của bản nhạc này mang đến cho nó một chất lượng cảm xúc đặc biệt được nâng cao hơn nữa bởi [ti0me1 s2ig3na4tu5re6] [T1I2M3E4_5S6I7G8N9A0T1U2R3E4] không điển hình của nó. Bản nhạc có [te0mp1o2] vừa phải và nhịp điệu dễ nghe được hỗ trợ bởi các nhạc"&amp;" cụ đặc trưng. Âm nhạc thấm đẫm [E1M2O3T4I5O6N7] và có cấu trúc khoảng [[N01U12M23_34B45A56R67S78]8 b9ar0s1]. Nhìn chung, bài hát này là sự pha trộn độc đáo giữa [ke0y1], nhịp điệu, [te0mp1o2] và cảm xúc tạo nên trải nghiệm âm nhạc quyến rũ.")</f>
        <v>[ke0y1] của bản nhạc này mang đến cho nó một chất lượng cảm xúc đặc biệt được nâng cao hơn nữa bởi [ti0me1 s2ig3na4tu5re6] [T1I2M3E4_5S6I7G8N9A0T1U2R3E4] không điển hình của nó. Bản nhạc có [te0mp1o2] vừa phải và nhịp điệu dễ nghe được hỗ trợ bởi các nhạc cụ đặc trưng. Âm nhạc thấm đẫm [E1M2O3T4I5O6N7] và có cấu trúc khoảng [[N01U12M23_34B45A56R67S78]8 b9ar0s1]. Nhìn chung, bài hát này là sự pha trộn độc đáo giữa [ke0y1], nhịp điệu, [te0mp1o2] và cảm xúc tạo nên trải nghiệm âm nhạc quyến rũ.</v>
      </c>
      <c r="D335" s="2"/>
    </row>
    <row r="336">
      <c r="A336" s="1" t="s">
        <v>628</v>
      </c>
      <c r="B336" s="1" t="s">
        <v>629</v>
      </c>
      <c r="C336" s="2" t="str">
        <f>IFERROR(__xludf.DUMMYFUNCTION("GOOGLETRANSLATE(B336, ""en"", ""vi"")"),"Bài hát này, với thời lượng chạy [T1M213] giây và nhịp điệu vừa phải thoải mái, không mang đặc điểm nổi bật của phong cách [G1E2N3R4E5]. [ti0me1 s2ig3na4tu5re6] của bản nhạc là [T1I2M3E4_5S6I7G8N9A0T1U2R3E4].")</f>
        <v>Bài hát này, với thời lượng chạy [T1M213] giây và nhịp điệu vừa phải thoải mái, không mang đặc điểm nổi bật của phong cách [G1E2N3R4E5]. [ti0me1 s2ig3na4tu5re6] của bản nhạc là [T1I2M3E4_5S6I7G8N9A0T1U2R3E4].</v>
      </c>
      <c r="D336" s="2"/>
    </row>
    <row r="337">
      <c r="A337" s="1" t="s">
        <v>295</v>
      </c>
      <c r="B337" s="1" t="s">
        <v>630</v>
      </c>
      <c r="C337" s="2" t="str">
        <f>IFERROR(__xludf.DUMMYFUNCTION("GOOGLETRANSLATE(B337, ""en"", ""vi"")"),"Sự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f>
        <v>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v>
      </c>
      <c r="D337" s="2"/>
    </row>
    <row r="338">
      <c r="A338" s="1" t="s">
        <v>631</v>
      </c>
      <c r="B338" s="1" t="s">
        <v>632</v>
      </c>
      <c r="C338" s="2" t="str">
        <f>IFERROR(__xludf.DUMMYFUNCTION("GOOGLETRANSLATE(B338, ""en"", ""vi"")"),"Âm nhạc được đề cập thuộc dòng [A1R2T3I4S5T6] và có nhịp điệu đều đặn và vừa phải. Mặc dù có thời gian chạy [T1M213] giây nhưng nó không gợi lên âm thanh [G1E2N3R4E5] cổ điển.")</f>
        <v>Âm nhạc được đề cập thuộc dòng [A1R2T3I4S5T6] và có nhịp điệu đều đặn và vừa phải. Mặc dù có thời gian chạy [T1M213] giây nhưng nó không gợi lên âm thanh [G1E2N3R4E5] cổ điển.</v>
      </c>
      <c r="D338" s="2"/>
    </row>
    <row r="339">
      <c r="A339" s="1" t="s">
        <v>633</v>
      </c>
      <c r="B339" s="1" t="s">
        <v>634</v>
      </c>
      <c r="C339" s="2" t="str">
        <f>IFERROR(__xludf.DUMMYFUNCTION("GOOGLETRANSLATE(B339, ""en"", ""vi"")"),"Bản nhạc này có dải cao độ [R1A2N3G4E5] [oc0ta1ve2s3] và sử dụng [[K01E12Y23]3 k4ey5] để truyền tải âm thanh cộng hưởng và độc đáo. Bài hát phát trong [T1M213] giây và dựa trên [[T01I12M23E34_45S56I67G78N89A90T01U12R23E34]4 t5im6e 7si8gn9at0ur1e2].")</f>
        <v>Bản nhạc này có dải cao độ [R1A2N3G4E5] [oc0ta1ve2s3] và sử dụng [[K01E12Y23]3 k4ey5] để truyền tải âm thanh cộng hưởng và độc đáo. Bài hát phát trong [T1M213] giây và dựa trên [[T01I12M23E34_45S56I67G78N89A90T01U12R23E34]4 t5im6e 7si8gn9at0ur1e2].</v>
      </c>
      <c r="D339" s="2"/>
    </row>
    <row r="340">
      <c r="A340" s="1" t="s">
        <v>110</v>
      </c>
      <c r="B340" s="1" t="s">
        <v>635</v>
      </c>
      <c r="C340" s="2" t="str">
        <f>IFERROR(__xludf.DUMMYFUNCTION("GOOGLETRANSLATE(B340, ""en"", ""vi"")"),"
Loại nhạc này mang lại trải nghiệm nghe độc ​​đáo và đáng nhớ với dải cao độ [R1A2N3G4E5] [oc0ta1ve2s3].")</f>
        <v>
Loại nhạc này mang lại trải nghiệm nghe độc ​​đáo và đáng nhớ với dải cao độ [R1A2N3G4E5] [oc0ta1ve2s3].</v>
      </c>
      <c r="D340" s="2"/>
    </row>
    <row r="341">
      <c r="A341" s="1" t="s">
        <v>35</v>
      </c>
      <c r="B341" s="1" t="s">
        <v>636</v>
      </c>
      <c r="C341" s="2" t="str">
        <f>IFERROR(__xludf.DUMMYFUNCTION("GOOGLETRANSLATE(B341, ""en"", ""vi"")"),"Thời gian phát của bài hát là [T1M213] giây và bạn sẽ không tìm thấy bất kỳ [I1N2S3T4R5U6M7E8N9T0S1] nào trong bài hát này.")</f>
        <v>Thời gian phát của bài hát là [T1M213] giây và bạn sẽ không tìm thấy bất kỳ [I1N2S3T4R5U6M7E8N9T0S1] nào trong bài hát này.</v>
      </c>
      <c r="D341" s="2"/>
    </row>
    <row r="342">
      <c r="A342" s="1" t="s">
        <v>637</v>
      </c>
      <c r="B342" s="1" t="s">
        <v>638</v>
      </c>
      <c r="C342" s="2" t="str">
        <f>IFERROR(__xludf.DUMMYFUNCTION("GOOGLETRANSLATE(B342, ""en"", ""vi"")"),"Nó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kh"&amp;"ích và năng lượng cho ngày mới của mình. Cho dù bạn đang tập gym, chạy bộ hay chỉ cần khởi động lại, bài tập có nhịp độ nhanh này chắc chắn sẽ giúp ích.")</f>
        <v>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khích và năng lượng cho ngày mới của mình. Cho dù bạn đang tập gym, chạy bộ hay chỉ cần khởi động lại, bài tập có nhịp độ nhanh này chắc chắn sẽ giúp ích.</v>
      </c>
      <c r="D342" s="2"/>
    </row>
    <row r="343">
      <c r="A343" s="1" t="s">
        <v>639</v>
      </c>
      <c r="B343" s="1" t="s">
        <v>640</v>
      </c>
      <c r="C343" s="2" t="str">
        <f>IFERROR(__xludf.DUMMYFUNCTION("GOOGLETRANSLATE(B343, ""en"", ""vi"")"),"Việc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"&amp;"tăng thêm nét độc đáo và khác biệt của nó.")</f>
        <v>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tăng thêm nét độc đáo và khác biệt của nó.</v>
      </c>
      <c r="D343" s="2"/>
    </row>
    <row r="344">
      <c r="A344" s="1" t="s">
        <v>641</v>
      </c>
      <c r="B344" s="1" t="s">
        <v>642</v>
      </c>
      <c r="C344" s="2" t="str">
        <f>IFERROR(__xludf.DUMMYFUNCTION("GOOGLETRANSLATE(B344, ""en"", ""vi"")"),"Việc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đ"&amp;"ặc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"&amp;"thể loại, tạo nên một bản nhạc đặc biệt và đáng nhớ.")</f>
        <v>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thể loại, tạo nên một bản nhạc đặc biệt và đáng nhớ.</v>
      </c>
      <c r="D344" s="2"/>
    </row>
    <row r="345">
      <c r="A345" s="1" t="s">
        <v>263</v>
      </c>
      <c r="B345" s="1" t="s">
        <v>643</v>
      </c>
      <c r="C345" s="2" t="str">
        <f>IFERROR(__xludf.DUMMYFUNCTION("GOOGLETRANSLATE(B345, ""en"", ""vi"")"),"Phạm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c"&amp;"ấu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hút"&amp;" người nghe xuyên suốt bài hát, khiến mọi nốt nhạc và từng ô nhịp đều có giá trị.")</f>
        <v>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 người nghe xuyên suốt bài hát, khiến mọi nốt nhạc và từng ô nhịp đều có giá trị.</v>
      </c>
      <c r="D345" s="2"/>
    </row>
    <row r="346">
      <c r="A346" s="1" t="s">
        <v>644</v>
      </c>
      <c r="B346" s="1" t="s">
        <v>645</v>
      </c>
      <c r="C346" s="2" t="str">
        <f>IFERROR(__xludf.DUMMYFUNCTION("GOOGLETRANSLATE(B346,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"&amp;"thần của thể loại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thần của thể loại này.</v>
      </c>
      <c r="D346" s="2"/>
    </row>
    <row r="347">
      <c r="A347" s="1" t="s">
        <v>291</v>
      </c>
      <c r="B347" s="1" t="s">
        <v>646</v>
      </c>
      <c r="C347" s="2" t="str">
        <f>IFERROR(__xludf.DUMMYFUNCTION("GOOGLETRANSLATE(B347, ""en"", ""vi"")"),"Dải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nên"&amp;" âm thanh đặc biệt của bài hát và khiến bài hát trở nên nổi bật so với các tác phẩm âm nhạc khác.")</f>
        <v>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 âm thanh đặc biệt của bài hát và khiến bài hát trở nên nổi bật so với các tác phẩm âm nhạc khác.</v>
      </c>
      <c r="D347" s="2"/>
    </row>
    <row r="348">
      <c r="A348" s="1" t="s">
        <v>647</v>
      </c>
      <c r="B348" s="1" t="s">
        <v>648</v>
      </c>
      <c r="C348" s="2" t="str">
        <f>IFERROR(__xludf.DUMMYFUNCTION("GOOGLETRANSLATE(B348, ""en"", ""vi"")"),"Bài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và"&amp;" cảm giác tổng thể.")</f>
        <v>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 cảm giác tổng thể.</v>
      </c>
      <c r="D348" s="2"/>
    </row>
    <row r="349">
      <c r="A349" s="1" t="s">
        <v>202</v>
      </c>
      <c r="B349" s="1" t="s">
        <v>649</v>
      </c>
      <c r="C349" s="2" t="str">
        <f>IFERROR(__xludf.DUMMYFUNCTION("GOOGLETRANSLATE(B349, ""en"", ""vi"")"),"Nhịp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t"&amp;"âm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"&amp;"lượng và [ke0y1] độc đáo sẽ tạo nên trải nghiệm âm nhạc thú vị và đáng nhớ.")</f>
        <v>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lượng và [ke0y1] độc đáo sẽ tạo nên trải nghiệm âm nhạc thú vị và đáng nhớ.</v>
      </c>
      <c r="D349" s="2"/>
    </row>
    <row r="350">
      <c r="A350" s="1" t="s">
        <v>650</v>
      </c>
      <c r="B350" s="1" t="s">
        <v>651</v>
      </c>
      <c r="C350" s="2" t="str">
        <f>IFERROR(__xludf.DUMMYFUNCTION("GOOGLETRANSLATE(B350, ""en"", ""vi"")"),"Bài hát có [te0mp1o2] vừa phải và nhạc theo nhịp [T1I2M3E4_5S6I7G8N9A0T1U2R3E4].")</f>
        <v>Bài hát có [te0mp1o2] vừa phải và nhạc theo nhịp [T1I2M3E4_5S6I7G8N9A0T1U2R3E4].</v>
      </c>
      <c r="D350" s="2"/>
    </row>
    <row r="351">
      <c r="A351" s="1" t="s">
        <v>652</v>
      </c>
      <c r="B351" s="1" t="s">
        <v>653</v>
      </c>
      <c r="C351" s="2" t="str">
        <f>IFERROR(__xludf.DUMMYFUNCTION("GOOGLETRANSLATE(B351, ""en"", ""vi"")"),"Âm nhạc trong bài hát này là một bản sáng tác có nhịp độ nhanh, sống động và giàu cảm xúc, sử dụng [[K01E12Y23]3 k4ey5] để tạo ra một bảng âm thanh độc đáo. Nó tuân theo [[T01I12M23E34_45S56I67G78N89A90T01U12R23E34]4 t5im6e 7si8gn9at0ur1e2] và được cấu tr"&amp;"úc với [[N01U12M23_34B45A56R67S78]8 b9ar0s1]. Thông qua việc sử dụng nhịp điệu và giai điệu, âm nhạc này tỏa ra [E1M2O3T4I5O6N7] mạnh mẽ và biểu cảm.")</f>
        <v>Âm nhạc trong bài hát này là một bản sáng tác có nhịp độ nhanh, sống động và giàu cảm xúc, sử dụng [[K01E12Y23]3 k4ey5] để tạo ra một bảng âm thanh độc đáo. Nó tuân theo [[T01I12M23E34_45S56I67G78N89A90T01U12R23E34]4 t5im6e 7si8gn9at0ur1e2] và được cấu trúc với [[N01U12M23_34B45A56R67S78]8 b9ar0s1]. Thông qua việc sử dụng nhịp điệu và giai điệu, âm nhạc này tỏa ra [E1M2O3T4I5O6N7] mạnh mẽ và biểu cảm.</v>
      </c>
      <c r="D351" s="2"/>
    </row>
    <row r="352">
      <c r="A352" s="1" t="s">
        <v>654</v>
      </c>
      <c r="B352" s="1" t="s">
        <v>655</v>
      </c>
      <c r="C352" s="2" t="str">
        <f>IFERROR(__xludf.DUMMYFUNCTION("GOOGLETRANSLATE(B352, ""en"", ""vi"")"),"Việc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c"&amp;"hìm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f>
        <v>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v>
      </c>
      <c r="D352" s="2"/>
    </row>
    <row r="353">
      <c r="A353" s="1" t="s">
        <v>656</v>
      </c>
      <c r="B353" s="1" t="s">
        <v>657</v>
      </c>
      <c r="C353" s="2" t="str">
        <f>IFERROR(__xludf.DUMMYFUNCTION("GOOGLETRANSLATE(B353, ""en"", ""vi"")"),"Bài hát này có thời lượng [T1M213] giây, bao gồm [[N01U12M23_34B45A56R67S78]8 b9ar0s1] và có nhịp vừa phải. Nhạc ở [[T01I12M23E34_45S56I67G78N89A90T01U12R23E34]4 t5im6e 7si8gn9at0ur1e2].")</f>
        <v>Bài hát này có thời lượng [T1M213] giây, bao gồm [[N01U12M23_34B45A56R67S78]8 b9ar0s1] và có nhịp vừa phải. Nhạc ở [[T01I12M23E34_45S56I67G78N89A90T01U12R23E34]4 t5im6e 7si8gn9at0ur1e2].</v>
      </c>
      <c r="D353" s="2"/>
    </row>
    <row r="354">
      <c r="A354" s="1" t="s">
        <v>178</v>
      </c>
      <c r="B354" s="1" t="s">
        <v>658</v>
      </c>
      <c r="C354" s="2" t="str">
        <f>IFERROR(__xludf.DUMMYFUNCTION("GOOGLETRANSLATE(B354, ""en"", ""vi"")"),"Dải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b"&amp;"iệt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hát"&amp;" này thể hiện sự hòa quyện độc đáo của các yếu tố âm nhạc kết hợp với nhau tạo thành một bản nhạc quyến rũ.")</f>
        <v>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 này thể hiện sự hòa quyện độc đáo của các yếu tố âm nhạc kết hợp với nhau tạo thành một bản nhạc quyến rũ.</v>
      </c>
      <c r="D354" s="2"/>
    </row>
    <row r="355">
      <c r="A355" s="1" t="s">
        <v>659</v>
      </c>
      <c r="B355" s="1" t="s">
        <v>660</v>
      </c>
      <c r="C355" s="2" t="str">
        <f>IFERROR(__xludf.DUMMYFUNCTION("GOOGLETRANSLATE(B355, ""en"", ""vi"")"),"Bản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"&amp;"vị khi nghe. Điều đáng chú ý là [ti0me1 s2ig3na4tu5re6] của bài hát không chuẩn, vì nó khác với [T1I2M3E4_5S6I7G8N9A0T1U2R3E4] điển hình. Nhìn chung, tác phẩm mang đến trải nghiệm nghe độc ​​đáo và mới mẻ, có thể thu hút những ai đánh giá cao sự khác biệt"&amp;" so với các quy ước âm nhạc truyền thống.")</f>
        <v>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vị khi nghe. Điều đáng chú ý là [ti0me1 s2ig3na4tu5re6] của bài hát không chuẩn, vì nó khác với [T1I2M3E4_5S6I7G8N9A0T1U2R3E4] điển hình. Nhìn chung, tác phẩm mang đến trải nghiệm nghe độc ​​đáo và mới mẻ, có thể thu hút những ai đánh giá cao sự khác biệt so với các quy ước âm nhạc truyền thống.</v>
      </c>
      <c r="D355" s="2"/>
    </row>
    <row r="356">
      <c r="A356" s="1" t="s">
        <v>110</v>
      </c>
      <c r="B356" s="1" t="s">
        <v>661</v>
      </c>
      <c r="C356" s="2" t="str">
        <f>IFERROR(__xludf.DUMMYFUNCTION("GOOGLETRANSLATE(B356, ""en"", ""vi"")"),"Dải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gợ"&amp;"i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f>
        <v>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v>
      </c>
      <c r="D356" s="2"/>
    </row>
    <row r="357">
      <c r="A357" s="1" t="s">
        <v>662</v>
      </c>
      <c r="B357" s="1" t="s">
        <v>663</v>
      </c>
      <c r="C357" s="2" t="str">
        <f>IFERROR(__xludf.DUMMYFUNCTION("GOOGLETRANSLATE(B357, ""en"", ""vi"")"),"Âm nhạc được sáng tác trong [[K01E12Y23]3 k4ey5] và được làm phong phú bởi [I1N2S3T4R5U6M7E8N9T0S1] có phạm vi cao độ giới hạn là [R1A2N3G4E5] [oc0ta1ve2s3]. Hạn chế này cho phép nhấn mạnh hơn vào các sắc thái của giai điệu và cách diễn đạt, trong khi tốc"&amp;"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f>
        <v>Âm nhạc được sáng tác trong [[K01E12Y23]3 k4ey5] và được làm phong phú bởi [I1N2S3T4R5U6M7E8N9T0S1] có phạm vi cao độ giới hạn là [R1A2N3G4E5] [oc0ta1ve2s3]. Hạn chế này cho phép nhấn mạnh hơn vào các sắc thái của giai điệu và cách diễn đạt, trong khi tốc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v>
      </c>
      <c r="D357" s="2"/>
    </row>
    <row r="358">
      <c r="A358" s="1" t="s">
        <v>483</v>
      </c>
      <c r="B358" s="1" t="s">
        <v>664</v>
      </c>
      <c r="C358" s="2" t="str">
        <f>IFERROR(__xludf.DUMMYFUNCTION("GOOGLETRANSLATE(B358, ""en"", ""vi"")"),"Âm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g"&amp;"iây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t5im"&amp;"6e 7si8gn9at0ur1e2]. Nhìn chung, bài hát này nổi bật bởi âm thanh [G1E2N3R4E5], khiến nó trở thành một trải nghiệm nghe độc ​​đáo và quyến rũ.")</f>
        <v>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t5im6e 7si8gn9at0ur1e2]. Nhìn chung, bài hát này nổi bật bởi âm thanh [G1E2N3R4E5], khiến nó trở thành một trải nghiệm nghe độc ​​đáo và quyến rũ.</v>
      </c>
      <c r="D358" s="2"/>
    </row>
    <row r="359">
      <c r="A359" s="1" t="s">
        <v>665</v>
      </c>
      <c r="B359" s="1" t="s">
        <v>666</v>
      </c>
      <c r="C359" s="2" t="str">
        <f>IFERROR(__xludf.DUMMYFUNCTION("GOOGLETRANSLATE(B359, ""en"", ""vi"")"),"Phạm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duy trì nhịp điệu khô"&amp;"ng quá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củ"&amp;"a bài hát. Được phát ở tốc độ nhanh, bản nhạc này thách thức các mẫu âm thanh [G1E2N3R4E5] thông thường.")</f>
        <v>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duy trì nhịp điệu không quá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 bài hát. Được phát ở tốc độ nhanh, bản nhạc này thách thức các mẫu âm thanh [G1E2N3R4E5] thông thường.</v>
      </c>
      <c r="D359" s="2"/>
    </row>
    <row r="360">
      <c r="A360" s="1" t="s">
        <v>667</v>
      </c>
      <c r="B360" s="1" t="s">
        <v>668</v>
      </c>
      <c r="C360" s="2" t="str">
        <f>IFERROR(__xludf.DUMMYFUNCTION("GOOGLETRANSLATE(B360, ""en"", ""vi"")"),"Âm nhạc gợi lên phản ứng cảm xúc mạnh mẽ và thời gian phát của nó kéo dài trong [T1M213] giây.")</f>
        <v>Âm nhạc gợi lên phản ứng cảm xúc mạnh mẽ và thời gian phát của nó kéo dài trong [T1M213] giây.</v>
      </c>
      <c r="D360" s="2"/>
    </row>
    <row r="361">
      <c r="A361" s="1" t="s">
        <v>669</v>
      </c>
      <c r="B361" s="1" t="s">
        <v>670</v>
      </c>
      <c r="C361" s="2" t="str">
        <f>IFERROR(__xludf.DUMMYFUNCTION("GOOGLETRANSLATE(B361, ""en"", ""vi"")"),"Việc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[G1E2N3R4E5]"&amp;" truyền thống. Bản phối âm bao gồm [[N01U12M23_34B45A56R67S78]8 b9ar0s1], mang đến trải nghiệm âm nhạc quyến rũ.")</f>
        <v>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 truyền thống. Bản phối âm bao gồm [[N01U12M23_34B45A56R67S78]8 b9ar0s1], mang đến trải nghiệm âm nhạc quyến rũ.</v>
      </c>
      <c r="D361" s="2"/>
    </row>
    <row r="362">
      <c r="A362" s="1" t="s">
        <v>671</v>
      </c>
      <c r="B362" s="1" t="s">
        <v>672</v>
      </c>
      <c r="C362" s="2" t="str">
        <f>IFERROR(__xludf.DUMMYFUNCTION("GOOGLETRANSLATE(B362, ""en"", ""vi"")"),"Âm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gia"&amp;"n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t"&amp;"ố này tạo nên một bản nhạc được trau chuốt kỹ lưỡng, vừa năng động vừa hấp dẫn.")</f>
        <v>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tố này tạo nên một bản nhạc được trau chuốt kỹ lưỡng, vừa năng động vừa hấp dẫn.</v>
      </c>
      <c r="D362" s="2"/>
    </row>
    <row r="363">
      <c r="A363" s="1" t="s">
        <v>673</v>
      </c>
      <c r="B363" s="1" t="s">
        <v>674</v>
      </c>
      <c r="C363" s="2" t="str">
        <f>IFERROR(__xludf.DUMMYFUNCTION("GOOGLETRANSLATE(B363, ""en"", ""vi"")"),"Bài hát này được sáng tác trong [[K01E12Y23]3 k4ey5] và có tiết tấu vừa phải với [te0mp1o2] vừa phải. Đồng hồ đo của âm nhạc là [T1I2M3E4_5S6I7G8N9A0T1U2R3E4].")</f>
        <v>Bài hát này được sáng tác trong [[K01E12Y23]3 k4ey5] và có tiết tấu vừa phải với [te0mp1o2] vừa phải. Đồng hồ đo của âm nhạc là [T1I2M3E4_5S6I7G8N9A0T1U2R3E4].</v>
      </c>
      <c r="D363" s="2"/>
    </row>
    <row r="364">
      <c r="A364" s="1" t="s">
        <v>675</v>
      </c>
      <c r="B364" s="1" t="s">
        <v>676</v>
      </c>
      <c r="C364" s="2" t="str">
        <f>IFERROR(__xludf.DUMMYFUNCTION("GOOGLETRANSLATE(B364, ""en"", ""vi"")"),"Bản nhạc đang được thảo luận có phạm vi cao độ trải dài [R1A2N3G4E5] [oc0ta1ve2s3] và có [te0mp1o2] rất nhanh. Tuy nhiên, sự sắp xếp của nó đáng chú ý là bỏ qua việc sử dụng [I1N2S3T4R5U6M7E8N9T0S1].")</f>
        <v>Bản nhạc đang được thảo luận có phạm vi cao độ trải dài [R1A2N3G4E5] [oc0ta1ve2s3] và có [te0mp1o2] rất nhanh. Tuy nhiên, sự sắp xếp của nó đáng chú ý là bỏ qua việc sử dụng [I1N2S3T4R5U6M7E8N9T0S1].</v>
      </c>
      <c r="D364" s="2"/>
    </row>
    <row r="365">
      <c r="A365" s="1" t="s">
        <v>168</v>
      </c>
      <c r="B365" s="1" t="s">
        <v>677</v>
      </c>
      <c r="C365" s="2" t="str">
        <f>IFERROR(__xludf.DUMMYFUNCTION("GOOGLETRANSLATE(B365, ""en"", ""vi"")"),"Âm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k4"&amp;"ey5] thêm hương vị độc đáo. Với độ dài [T1M213] giây, nhịp điệu của bài hát vừa phải, thoải mái và được trình diễn với tốc độ nhanh. [ti0me1 s2ig3na4tu5re6] của bản nhạc là [T1I2M3E4_5S6I7G8N9A0T1U2R3E4].")</f>
        <v>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k4ey5] thêm hương vị độc đáo. Với độ dài [T1M213] giây, nhịp điệu của bài hát vừa phải, thoải mái và được trình diễn với tốc độ nhanh. [ti0me1 s2ig3na4tu5re6] của bản nhạc là [T1I2M3E4_5S6I7G8N9A0T1U2R3E4].</v>
      </c>
      <c r="D365" s="2"/>
    </row>
    <row r="366">
      <c r="A366" s="1" t="s">
        <v>678</v>
      </c>
      <c r="B366" s="1" t="s">
        <v>679</v>
      </c>
      <c r="C366" s="2" t="str">
        <f>IFERROR(__xludf.DUMMYFUNCTION("GOOGLETRANSLATE(B366, ""en"", ""vi"")"),"Trải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[I1N2S3T4R"&amp;"5U6M7E8N9T0S1]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f>
        <v>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v>
      </c>
      <c r="D366" s="2"/>
    </row>
    <row r="367">
      <c r="A367" s="1" t="s">
        <v>680</v>
      </c>
      <c r="B367" s="1" t="s">
        <v>681</v>
      </c>
      <c r="C367" s="2" t="str">
        <f>IFERROR(__xludf.DUMMYFUNCTION("GOOGLETRANSLATE(B367, ""en"", ""vi"")"),"Âm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"&amp;"Việc lựa chọn nhạc cụ rất quan trọng đối với hiệu ứng tổng thể của âm nhạc và nếu không có nó, bố cục sẽ không giống nhau.")</f>
        <v>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Việc lựa chọn nhạc cụ rất quan trọng đối với hiệu ứng tổng thể của âm nhạc và nếu không có nó, bố cục sẽ không giống nhau.</v>
      </c>
      <c r="D367" s="2"/>
    </row>
    <row r="368">
      <c r="A368" s="1" t="s">
        <v>682</v>
      </c>
      <c r="B368" s="1" t="s">
        <v>683</v>
      </c>
      <c r="C368" s="2" t="str">
        <f>IFERROR(__xludf.DUMMYFUNCTION("GOOGLETRANSLATE(B368, ""en"", ""vi"")"),"[[K01E12Y23]3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[I1N2S3T4"&amp;"R5U6M7E8N9T0S1],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"&amp;"thực sự cảm động, đừng tìm đâu xa ngoài sáng tác quyến rũ này.")</f>
        <v>[[K01E12Y23]3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thực sự cảm động, đừng tìm đâu xa ngoài sáng tác quyến rũ này.</v>
      </c>
      <c r="D368" s="2"/>
    </row>
    <row r="369">
      <c r="A369" s="1" t="s">
        <v>684</v>
      </c>
      <c r="B369" s="1" t="s">
        <v>685</v>
      </c>
      <c r="C369" s="2" t="str">
        <f>IFERROR(__xludf.DUMMYFUNCTION("GOOGLETRANSLATE(B369, ""en"", ""vi"")"),"Bản nhạc này có chất lượng cảm xúc đặc biệt do [[K01E12Y23]3 k4ey5] được phát trong đó. Nó di chuyển với tốc độ chậm và cấu trúc bài hát tuân theo [[N01U12M23_34B45A56R67S78]8 b9ar0s1].")</f>
        <v>Bản nhạc này có chất lượng cảm xúc đặc biệt do [[K01E12Y23]3 k4ey5] được phát trong đó. Nó di chuyển với tốc độ chậm và cấu trúc bài hát tuân theo [[N01U12M23_34B45A56R67S78]8 b9ar0s1].</v>
      </c>
      <c r="D369" s="2"/>
    </row>
    <row r="370">
      <c r="A370" s="1" t="s">
        <v>686</v>
      </c>
      <c r="B370" s="1" t="s">
        <v>687</v>
      </c>
      <c r="C370" s="2" t="str">
        <f>IFERROR(__xludf.DUMMYFUNCTION("GOOGLETRANSLATE(B370, ""en"", ""vi"")"),"Bài hát này có cao độ [R1A2N3G4E5] [oc0ta1ve2s3] và thời gian chạy là [T1M213] giây. [te0mp1o2] của nó rất lạc quan và bạn sẽ không nghe thấy bất kỳ [I1N2S3T4R5U6M7E8N9T0S1] nào trong cách sắp xếp. Âm nhạc thấm đẫm [E1M2O3T4I5O6N7] và cover [[N01U12M23_34"&amp;"B45A56R67S78]8 b9ar0s1].")</f>
        <v>Bài hát này có cao độ [R1A2N3G4E5] [oc0ta1ve2s3] và thời gian chạy là [T1M213] giây. [te0mp1o2] của nó rất lạc quan và bạn sẽ không nghe thấy bất kỳ [I1N2S3T4R5U6M7E8N9T0S1] nào trong cách sắp xếp. Âm nhạc thấm đẫm [E1M2O3T4I5O6N7] và cover [[N01U12M23_34B45A56R67S78]8 b9ar0s1].</v>
      </c>
      <c r="D370" s="2"/>
    </row>
    <row r="371">
      <c r="A371" s="1" t="s">
        <v>170</v>
      </c>
      <c r="B371" s="1" t="s">
        <v>688</v>
      </c>
      <c r="C371" s="2" t="str">
        <f>IFERROR(__xludf.DUMMYFUNCTION("GOOGLETRANSLATE(B371, ""en"", ""vi"")"),"Nhịp điệu vừa phải của bài hát được bổ sung bằng việc bổ sung [[K01E12Y23]3 k4ey5], giúp tăng thêm hương vị độc đáo cho âm nhạc.")</f>
        <v>Nhịp điệu vừa phải của bài hát được bổ sung bằng việc bổ sung [[K01E12Y23]3 k4ey5], giúp tăng thêm hương vị độc đáo cho âm nhạc.</v>
      </c>
      <c r="D371" s="2"/>
    </row>
    <row r="372">
      <c r="A372" s="1" t="s">
        <v>689</v>
      </c>
      <c r="B372" s="1" t="s">
        <v>690</v>
      </c>
      <c r="C372" s="2" t="str">
        <f>IFERROR(__xludf.DUMMYFUNCTION("GOOGLETRANSLATE(B372, ""en"", ""vi"")"),"Bài hát này có [te0mp1o2] dễ dance và dài [T1M213] giây.")</f>
        <v>Bài hát này có [te0mp1o2] dễ dance và dài [T1M213] giây.</v>
      </c>
      <c r="D372" s="2"/>
    </row>
    <row r="373">
      <c r="A373" s="1" t="s">
        <v>691</v>
      </c>
      <c r="B373" s="1" t="s">
        <v>692</v>
      </c>
      <c r="C373" s="2" t="str">
        <f>IFERROR(__xludf.DUMMYFUNCTION("GOOGLETRANSLATE(B373, ""en"", ""vi"")"),"Bài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c"&amp;"ho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"&amp;"gồm [[N01U12M23_34B45A56R67S78]8 b9ar0s1]. Nhìn chung, âm nhạc này thể hiện vẻ đẹp của sự đơn giản và sức mạnh của các yếu tố âm nhạc phối hợp với nhau để tạo ra trải nghiệm quyến rũ.")</f>
        <v>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gồm [[N01U12M23_34B45A56R67S78]8 b9ar0s1]. Nhìn chung, âm nhạc này thể hiện vẻ đẹp của sự đơn giản và sức mạnh của các yếu tố âm nhạc phối hợp với nhau để tạo ra trải nghiệm quyến rũ.</v>
      </c>
      <c r="D373" s="2"/>
    </row>
    <row r="374">
      <c r="A374" s="1" t="s">
        <v>693</v>
      </c>
      <c r="B374" s="1" t="s">
        <v>694</v>
      </c>
      <c r="C374" s="2" t="str">
        <f>IFERROR(__xludf.DUMMYFUNCTION("GOOGLETRANSLATE(B374, ""en"", ""vi"")"),"Âm nhạc được đề cập mang lại trải nghiệm nghe độc ​​đáo và đáng nhớ nhờ dải cao độ [R1A2N3G4E5] [oc0ta1ve2s3]. Việc sử dụng [[K01E12Y23]3 k4ey5] tạo ra bầu không khí khác biệt, trong khi nhịp điệu rất dễ nghe trên tai. Bài hát tiến triển theo [[N01U12M23_"&amp;"34B45A56R67S78]8 b9ar0s1] và được đặc trưng bởi [E1M2O3T4I5O6N7]. Nhìn chung, âm nhạc kết hợp nhiều yếu tố khác nhau để tạo ra trải nghiệm thú vị và hấp dẫn về mặt cảm xúc cho người nghe.")</f>
        <v>Âm nhạc được đề cập mang lại trải nghiệm nghe độc ​​đáo và đáng nhớ nhờ dải cao độ [R1A2N3G4E5] [oc0ta1ve2s3]. Việc sử dụng [[K01E12Y23]3 k4ey5] tạo ra bầu không khí khác biệt, trong khi nhịp điệu rất dễ nghe trên tai. Bài hát tiến triển theo [[N01U12M23_34B45A56R67S78]8 b9ar0s1] và được đặc trưng bởi [E1M2O3T4I5O6N7]. Nhìn chung, âm nhạc kết hợp nhiều yếu tố khác nhau để tạo ra trải nghiệm thú vị và hấp dẫn về mặt cảm xúc cho người nghe.</v>
      </c>
      <c r="D374" s="2"/>
    </row>
    <row r="375">
      <c r="A375" s="1" t="s">
        <v>416</v>
      </c>
      <c r="B375" s="1" t="s">
        <v>695</v>
      </c>
      <c r="C375" s="2" t="str">
        <f>IFERROR(__xludf.DUMMYFUNCTION("GOOGLETRANSLATE(B375,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sống"&amp;" động tiếp thêm năng lượng cho bài hát. Cố tình loại trừ [I1N2S3T4R5U6M7E8N9T0S1], âm nhạc dựa trên [[T01I12M23E34_45S56I67G78N89A90T01U12R23E34]4 t5im6e 7si8gn9at0ur1e2], tạo ra một bố cục có nhịp độ nhanh tỏa ra [E1M2O3T4I5 O6N7].")</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 động tiếp thêm năng lượng cho bài hát. Cố tình loại trừ [I1N2S3T4R5U6M7E8N9T0S1], âm nhạc dựa trên [[T01I12M23E34_45S56I67G78N89A90T01U12R23E34]4 t5im6e 7si8gn9at0ur1e2], tạo ra một bố cục có nhịp độ nhanh tỏa ra [E1M2O3T4I5 O6N7].</v>
      </c>
      <c r="D375" s="2"/>
    </row>
    <row r="376">
      <c r="A376" s="1" t="s">
        <v>696</v>
      </c>
      <c r="B376" s="1" t="s">
        <v>697</v>
      </c>
      <c r="C376" s="2" t="str">
        <f>IFERROR(__xludf.DUMMYFUNCTION("GOOGLETRANSLATE(B376, ""en"", ""vi"")"),"Trong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l"&amp;"ượng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"&amp;"nghe.")</f>
        <v>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nghe.</v>
      </c>
      <c r="D376" s="2"/>
    </row>
    <row r="377">
      <c r="A377" s="1" t="s">
        <v>320</v>
      </c>
      <c r="B377" s="1" t="s">
        <v>698</v>
      </c>
      <c r="C377" s="2" t="str">
        <f>IFERROR(__xludf.DUMMYFUNCTION("GOOGLETRANSLATE(B377, ""en"", ""vi"")"),"[ke0y1]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ng"&amp;"hiệm nghe độc ​​đáo và mạnh mẽ mà mọi người yêu âm nhạc có thể thưởng thức.")</f>
        <v>[ke0y1]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nghiệm nghe độc ​​đáo và mạnh mẽ mà mọi người yêu âm nhạc có thể thưởng thức.</v>
      </c>
      <c r="D377" s="2"/>
    </row>
    <row r="378">
      <c r="A378" s="1" t="s">
        <v>699</v>
      </c>
      <c r="B378" s="1" t="s">
        <v>700</v>
      </c>
      <c r="C378" s="2" t="str">
        <f>IFERROR(__xludf.DUMMYFUNCTION("GOOGLETRANSLATE(B378, ""en"", ""vi"")"),"Đoạn nhạc này là một bài hát có nhịp độ nhanh [T1M213] giây với bảng âm thanh phong phú và sống động được tạo ra bằng cách sử dụng [[K01E12Y23]3 k4ey5] và phạm vi cao độ trong [R1A2N3G4E5] [oc0ta1ve2s3]. Âm nhạc được phong phú hơn nữa bằng cách sử dụng [I"&amp;"1N2S3T4R5U6M7E8N9T0S1] và có bộ đo [T1I2M3E4_5S6I7G8N9A0T1U2R3E4]. Với tính chất [E1M2O3T4I5O6N7], bài hát tiến triển qua [[N01U12M23_34B45A56R67S78]8 b9ar0s1] và duy trì nhịp độ nhanh, mang lại trải nghiệm nghe phấn khích.")</f>
        <v>Đoạn nhạc này là một bài hát có nhịp độ nhanh [T1M213] giây với bảng âm thanh phong phú và sống động được tạo ra bằng cách sử dụng [[K01E12Y23]3 k4ey5] và phạm vi cao độ trong [R1A2N3G4E5] [oc0ta1ve2s3]. Âm nhạc được phong phú hơn nữa bằng cách sử dụng [I1N2S3T4R5U6M7E8N9T0S1] và có bộ đo [T1I2M3E4_5S6I7G8N9A0T1U2R3E4]. Với tính chất [E1M2O3T4I5O6N7], bài hát tiến triển qua [[N01U12M23_34B45A56R67S78]8 b9ar0s1] và duy trì nhịp độ nhanh, mang lại trải nghiệm nghe phấn khích.</v>
      </c>
      <c r="D378" s="2"/>
    </row>
    <row r="379">
      <c r="A379" s="1" t="s">
        <v>701</v>
      </c>
      <c r="B379" s="1" t="s">
        <v>702</v>
      </c>
      <c r="C379" s="2" t="str">
        <f>IFERROR(__xludf.DUMMYFUNCTION("GOOGLETRANSLATE(B379, ""en"", ""vi"")"),"Âm nhạc của bài hát này đặc trưng bởi tính chất [E1M2O3T4I5O6N7] và có độ dài khoảng [[N01U12M23_34B45A56R67S78]8 b9ar0s1]. Điều thú vị là [I1N2S3T4R5U6M7E8N9T0S1] không có trong bố cục, điều này mang lại chất lượng độc đáo.")</f>
        <v>Âm nhạc của bài hát này đặc trưng bởi tính chất [E1M2O3T4I5O6N7] và có độ dài khoảng [[N01U12M23_34B45A56R67S78]8 b9ar0s1]. Điều thú vị là [I1N2S3T4R5U6M7E8N9T0S1] không có trong bố cục, điều này mang lại chất lượng độc đáo.</v>
      </c>
      <c r="D379" s="2"/>
    </row>
    <row r="380">
      <c r="A380" s="1" t="s">
        <v>703</v>
      </c>
      <c r="B380" s="1" t="s">
        <v>704</v>
      </c>
      <c r="C380" s="2" t="str">
        <f>IFERROR(__xludf.DUMMYFUNCTION("GOOGLETRANSLATE(B380, ""en"", ""vi"")"),"Việc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mộ"&amp;"t bản nhạc hấp dẫn và đáng nhớ, chắc chắn sẽ làm say lòng người nghe.")</f>
        <v>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một bản nhạc hấp dẫn và đáng nhớ, chắc chắn sẽ làm say lòng người nghe.</v>
      </c>
      <c r="D380" s="2"/>
    </row>
    <row r="381">
      <c r="A381" s="1" t="s">
        <v>705</v>
      </c>
      <c r="B381" s="1" t="s">
        <v>706</v>
      </c>
      <c r="C381" s="2" t="str">
        <f>IFERROR(__xludf.DUMMYFUNCTION("GOOGLETRANSLATE(B381, ""en"", ""vi"")"),"Âm nhạc mà tôi đang nói đến thể hiện một cảm xúc cụ thể, nhưng [te0mp1o2] của bài hát không quá nhanh hoặc quá chậm. Sự kết hợp này tạo ra sự cân bằng độc đáo trong bố cục, cho phép người nghe trải nghiệm và đánh giá trọn vẹn cảm xúc mong muốn mà không cả"&amp;"m thấy vội vã hay kéo dài.")</f>
        <v>Âm nhạc mà tôi đang nói đến thể hiện một cảm xúc cụ thể, nhưng [te0mp1o2] của bài hát không quá nhanh hoặc quá chậm. Sự kết hợp này tạo ra sự cân bằng độc đáo trong bố cục, cho phép người nghe trải nghiệm và đánh giá trọn vẹn cảm xúc mong muốn mà không cảm thấy vội vã hay kéo dài.</v>
      </c>
      <c r="D381" s="2"/>
    </row>
    <row r="382">
      <c r="A382" s="1" t="s">
        <v>348</v>
      </c>
      <c r="B382" s="1" t="s">
        <v>707</v>
      </c>
      <c r="C382" s="2" t="str">
        <f>IFERROR(__xludf.DUMMYFUNCTION("GOOGLETRANSLATE(B382, ""en"", ""vi"")"),"Bài hát này được chơi với nhịp độ thoải mái và được sáng tác mà không sử dụng nhạc cụ. [[K01E12Y23]3 k4ey5] mang đến chất lượng cảm xúc đặc biệt cho âm nhạc. Bản nhạc có thời lượng [T1M213] giây.")</f>
        <v>Bài hát này được chơi với nhịp độ thoải mái và được sáng tác mà không sử dụng nhạc cụ. [[K01E12Y23]3 k4ey5] mang đến chất lượng cảm xúc đặc biệt cho âm nhạc. Bản nhạc có thời lượng [T1M213] giây.</v>
      </c>
      <c r="D382" s="2"/>
    </row>
    <row r="383">
      <c r="A383" s="1" t="s">
        <v>708</v>
      </c>
      <c r="B383" s="1" t="s">
        <v>709</v>
      </c>
      <c r="C383" s="2" t="str">
        <f>IFERROR(__xludf.DUMMYFUNCTION("GOOGLETRANSLATE(B383, ""en"", ""vi"")"),"Với dải cao độ trải dài [R1A2N3G4E5] [oc0ta1ve2s3], bản nhạc này mang đến trải nghiệm nghe đa dạng và sống động. Lựa chọn [[K01E12Y23]3 k4ey5] mang lại trải nghiệm quyến rũ và đáng nhớ, được bổ sung bởi [te0mp1o2] vừa phải. Việc kết hợp [I1N2S3T4R5U6M7E8N"&amp;"9T0S1] làm tăng thêm chiều sâu và sự phong phú cho bản nhạc. Mặc dù [ti0me1 s2ig3na4tu5re6] của bài hát này không chuẩn nhưng nhịp độ nhanh của nó giúp nâng cao năng lượng tổng thể. Thông qua hiệu suất biểu cảm, các dự án âm nhạc [E1M2O3T4I5O6N7] sẽ thu h"&amp;"út và gây được tiếng vang với người nghe.")</f>
        <v>Với dải cao độ trải dài [R1A2N3G4E5] [oc0ta1ve2s3], bản nhạc này mang đến trải nghiệm nghe đa dạng và sống động. Lựa chọn [[K01E12Y23]3 k4ey5] mang lại trải nghiệm quyến rũ và đáng nhớ, được bổ sung bởi [te0mp1o2] vừa phải. Việc kết hợp [I1N2S3T4R5U6M7E8N9T0S1] làm tăng thêm chiều sâu và sự phong phú cho bản nhạc. Mặc dù [ti0me1 s2ig3na4tu5re6] của bài hát này không chuẩn nhưng nhịp độ nhanh của nó giúp nâng cao năng lượng tổng thể. Thông qua hiệu suất biểu cảm, các dự án âm nhạc [E1M2O3T4I5O6N7] sẽ thu hút và gây được tiếng vang với người nghe.</v>
      </c>
      <c r="D383" s="2"/>
    </row>
    <row r="384">
      <c r="A384" s="1" t="s">
        <v>710</v>
      </c>
      <c r="B384" s="1" t="s">
        <v>711</v>
      </c>
      <c r="C384" s="2" t="str">
        <f>IFERROR(__xludf.DUMMYFUNCTION("GOOGLETRANSLATE(B384, ""en"", ""vi"")"),"Đoạn giai điệu của bài hát này được phát nhanh và không có bất kỳ [I1N2S3T4R5U6M7E8N9T0] nào. Do đó, bạn sẽ không nghe thấy bất kỳ [I1N2S3T4R5U6M7E8N9T0S1] nào trong tác phẩm âm nhạc này.")</f>
        <v>Đoạn giai điệu của bài hát này được phát nhanh và không có bất kỳ [I1N2S3T4R5U6M7E8N9T0] nào. Do đó, bạn sẽ không nghe thấy bất kỳ [I1N2S3T4R5U6M7E8N9T0S1] nào trong tác phẩm âm nhạc này.</v>
      </c>
      <c r="D384" s="2"/>
    </row>
    <row r="385">
      <c r="A385" s="1" t="s">
        <v>81</v>
      </c>
      <c r="B385" s="1" t="s">
        <v>712</v>
      </c>
      <c r="C385" s="2" t="str">
        <f>IFERROR(__xludf.DUMMYFUNCTION("GOOGLETRANSLATE(B385,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th"&amp;"ể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ch"&amp;"o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cho phong cách [G1E2N3R4E5].</v>
      </c>
      <c r="D385" s="2"/>
    </row>
    <row r="386">
      <c r="A386" s="1" t="s">
        <v>713</v>
      </c>
      <c r="B386" s="1" t="s">
        <v>714</v>
      </c>
      <c r="C386" s="2" t="str">
        <f>IFERROR(__xludf.DUMMYFUNCTION("GOOGLETRANSLATE(B386, ""en"", ""vi"")"),"Âm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mạ"&amp;"nh mẽ và đáng nhớ, chắc chắn sẽ để lại ấn tượng. Bài hát kéo dài trong [T1M213] giây, giúp người nghe có cơ hội hòa mình vào nhịp điệu êm đềm của nó. Âm nhạc trở nên sống động hơn nhờ sử dụng [I1N2S3T4R5U6M7E8N9T0S1], bổ sung thêm kết cấu và chiều sâu cho"&amp;"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bằng k"&amp;"hiến người nghe bị cuốn hút từ đầu đến cuối. Cuối cùng, âm nhạc tỏa ra [E1M2O3T4I5O6N7], cho phép nó cộng hưởng với người nghe ở mức độ sâu hơn và để lại tác động lâu dài.")</f>
        <v>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mạnh mẽ và đáng nhớ, chắc chắn sẽ để lại ấn tượng. Bài hát kéo dài trong [T1M213] giây, giúp người nghe có cơ hội hòa mình vào nhịp điệu êm đềm của nó. Âm nhạc trở nên sống động hơn nhờ sử dụng [I1N2S3T4R5U6M7E8N9T0S1], bổ sung thêm kết cấu và chiều sâu cho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bằng khiến người nghe bị cuốn hút từ đầu đến cuối. Cuối cùng, âm nhạc tỏa ra [E1M2O3T4I5O6N7], cho phép nó cộng hưởng với người nghe ở mức độ sâu hơn và để lại tác động lâu dài.</v>
      </c>
      <c r="D386" s="2"/>
    </row>
    <row r="387">
      <c r="A387" s="1" t="s">
        <v>715</v>
      </c>
      <c r="B387" s="1" t="s">
        <v>716</v>
      </c>
      <c r="C387" s="2" t="str">
        <f>IFERROR(__xludf.DUMMYFUNCTION("GOOGLETRANSLATE(B387, ""en"", ""vi"")"),"Bài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nó"&amp;" không có bất kỳ nhạc cụ nào, chỉ tập trung vào giọng hát hoặc các yếu tố phi nhạc cụ khác.")</f>
        <v>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 không có bất kỳ nhạc cụ nào, chỉ tập trung vào giọng hát hoặc các yếu tố phi nhạc cụ khác.</v>
      </c>
      <c r="D387" s="2"/>
    </row>
    <row r="388">
      <c r="A388" s="1" t="s">
        <v>717</v>
      </c>
      <c r="B388" s="1" t="s">
        <v>718</v>
      </c>
      <c r="C388" s="2" t="str">
        <f>IFERROR(__xludf.DUMMYFUNCTION("GOOGLETRANSLATE(B388, ""en"", ""vi"")"),"Bài hát này có âm nhạc có phạm vi cao độ giới hạn là [R1A2N3G4E5] [oc0ta1ve2s3], cho phép nhấn mạnh hơn vào các sắc thái của giai điệu và nhịp điệu. Nhịp điệu của bài hát có mức độ vừa phải thoải mái và dựa trên [[T01I12M23E34_45S56I67G78N89A90T01U12R23E3"&amp;"4]4 t5im6e 7si8gn9at0ur1e2]. Bản nhạc giai điệu không sử dụng [I1N2S3T4R5U6M7E8N9T0]. Ngoài ra, bài hát có độ dài [T1M213] giây, giúp người nghe có nhiều thời gian để cảm nhận sự tinh tế của âm nhạc. Nhìn chung, sáng tác này thể hiện sự cân bằng được chế "&amp;"tạo cẩn thận giữa giai điệu, nhịp điệu và biến thể âm sắc, chắc chắn sẽ thu hút khán giả bằng những phẩm chất tinh tế nhưng đầy biểu cảm.")</f>
        <v>Bài hát này có âm nhạc có phạm vi cao độ giới hạn là [R1A2N3G4E5] [oc0ta1ve2s3], cho phép nhấn mạnh hơn vào các sắc thái của giai điệu và nhịp điệu. Nhịp điệu của bài hát có mức độ vừa phải thoải mái và dựa trên [[T01I12M23E34_45S56I67G78N89A90T01U12R23E34]4 t5im6e 7si8gn9at0ur1e2]. Bản nhạc giai điệu không sử dụng [I1N2S3T4R5U6M7E8N9T0]. Ngoài ra, bài hát có độ dài [T1M213] giây, giúp người nghe có nhiều thời gian để cảm nhận sự tinh tế của âm nhạc. Nhìn chung, sáng tác này thể hiện sự cân bằng được chế tạo cẩn thận giữa giai điệu, nhịp điệu và biến thể âm sắc, chắc chắn sẽ thu hút khán giả bằng những phẩm chất tinh tế nhưng đầy biểu cảm.</v>
      </c>
      <c r="D388" s="2"/>
    </row>
    <row r="389">
      <c r="A389" s="1" t="s">
        <v>719</v>
      </c>
      <c r="B389" s="1" t="s">
        <v>720</v>
      </c>
      <c r="C389" s="2" t="str">
        <f>IFERROR(__xludf.DUMMYFUNCTION("GOOGLETRANSLATE(B389, ""en"", ""vi"")"),"Đây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ca"&amp;"o hơn nữa cấu trúc tổng thể và độ phức tạp của nó.")</f>
        <v>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cao hơn nữa cấu trúc tổng thể và độ phức tạp của nó.</v>
      </c>
      <c r="D389" s="2"/>
    </row>
    <row r="390">
      <c r="A390" s="1" t="s">
        <v>721</v>
      </c>
      <c r="B390" s="1" t="s">
        <v>722</v>
      </c>
      <c r="C390" s="2" t="str">
        <f>IFERROR(__xludf.DUMMYFUNCTION("GOOGLETRANSLATE(B390, ""en"", ""vi"")"),"[ti0me1 s2ig3na4tu5re6] của bản nhạc là [T1I2M3E4_5S6I7G8N9A0T1U2R3E4] và độ dài của bài hát khoảng [[N01U12M23_34B45A56R67S78]8 b9ar0s1]. Âm nhạc trở nên sống động hơn nhờ sử dụng [I1N2S3T4R5U6M7E8N9T0S1], mang lại âm thanh đặc biệt.")</f>
        <v>[ti0me1 s2ig3na4tu5re6] của bản nhạc là [T1I2M3E4_5S6I7G8N9A0T1U2R3E4] và độ dài của bài hát khoảng [[N01U12M23_34B45A56R67S78]8 b9ar0s1]. Âm nhạc trở nên sống động hơn nhờ sử dụng [I1N2S3T4R5U6M7E8N9T0S1], mang lại âm thanh đặc biệt.</v>
      </c>
      <c r="D390" s="2"/>
    </row>
    <row r="391">
      <c r="A391" s="1" t="s">
        <v>723</v>
      </c>
      <c r="B391" s="1" t="s">
        <v>724</v>
      </c>
      <c r="C391" s="2" t="str">
        <f>IFERROR(__xludf.DUMMYFUNCTION("GOOGLETRANSLATE(B391, ""en"", ""vi"")"),"[ti0me1 s2ig3na4tu5re6] được sử dụng trong bài hát này không bình thường và nhịp điệu của bài hát ở mức vừa phải. Ngoài ra, bạn sẽ không tìm thấy bất kỳ nhạc cụ nào trong bài hát này.")</f>
        <v>[ti0me1 s2ig3na4tu5re6] được sử dụng trong bài hát này không bình thường và nhịp điệu của bài hát ở mức vừa phải. Ngoài ra, bạn sẽ không tìm thấy bất kỳ nhạc cụ nào trong bài hát này.</v>
      </c>
      <c r="D391" s="2"/>
    </row>
    <row r="392">
      <c r="A392" s="1" t="s">
        <v>713</v>
      </c>
      <c r="B392" s="1" t="s">
        <v>725</v>
      </c>
      <c r="C392" s="2" t="str">
        <f>IFERROR(__xludf.DUMMYFUNCTION("GOOGLETRANSLATE(B392, ""en"", ""vi"")"),"Bản nhạc này có phạm vi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[T1M21"&amp;"3] giây,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[E1"&amp;"M2O3T4I5O6N7].")</f>
        <v>Bản nhạc này có phạm vi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[T1M213] giây,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[E1M2O3T4I5O6N7].</v>
      </c>
      <c r="D392" s="2"/>
    </row>
    <row r="393">
      <c r="A393" s="1" t="s">
        <v>726</v>
      </c>
      <c r="B393" s="1" t="s">
        <v>727</v>
      </c>
      <c r="C393" s="2" t="str">
        <f>IFERROR(__xludf.DUMMYFUNCTION("GOOGLETRANSLATE(B393, ""en"", ""vi"")"),"Bản nhạc thể hiện phạm vi cao độ trong [R1A2N3G4E5] [oc0ta1ve2s3] và sử dụng [[K01E12Y23]3 k4ey5] để tạo ra bảng âm thanh phong phú và sống động. Với thời lượng chạy [T1M213] giây, bài hát có nhịp vừa phải và trở nên sống động thông qua việc sử dụng [I1N2"&amp;"S3T4R5U6M7E8N9T0S1]. Nó cũng nổi bật với [[T01I12M23E34_45S56I67G78N89A90T01U12R23E34]4 t5im6e 7si8gn9at0ur1e2], di chuyển ở tốc độ vừa phải, đồng thời truyền tải [E1M2O3T4I5O6N7].")</f>
        <v>Bản nhạc thể hiện phạm vi cao độ trong [R1A2N3G4E5] [oc0ta1ve2s3] và sử dụng [[K01E12Y23]3 k4ey5] để tạo ra bảng âm thanh phong phú và sống động. Với thời lượng chạy [T1M213] giây, bài hát có nhịp vừa phải và trở nên sống động thông qua việc sử dụng [I1N2S3T4R5U6M7E8N9T0S1]. Nó cũng nổi bật với [[T01I12M23E34_45S56I67G78N89A90T01U12R23E34]4 t5im6e 7si8gn9at0ur1e2], di chuyển ở tốc độ vừa phải, đồng thời truyền tải [E1M2O3T4I5O6N7].</v>
      </c>
      <c r="D393" s="2"/>
    </row>
    <row r="394">
      <c r="A394" s="1" t="s">
        <v>728</v>
      </c>
      <c r="B394" s="1" t="s">
        <v>729</v>
      </c>
      <c r="C394" s="2" t="str">
        <f>IFERROR(__xludf.DUMMYFUNCTION("GOOGLETRANSLATE(B394, ""en"", ""vi"")"),"Với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"&amp;"điển hình. Màn trình diễn âm nhạc sử dụng [I1N2S3T4R5U6M7E8N9T0S1] và thể hiện [te0mp1o2] nhanh trên [[N01U12M23_34B45A56R67S78]8 b9ar0s1], tạo nên một sáng tác đầy hứng khởi.")</f>
        <v>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điển hình. Màn trình diễn âm nhạc sử dụng [I1N2S3T4R5U6M7E8N9T0S1] và thể hiện [te0mp1o2] nhanh trên [[N01U12M23_34B45A56R67S78]8 b9ar0s1], tạo nên một sáng tác đầy hứng khởi.</v>
      </c>
      <c r="D394" s="2"/>
    </row>
    <row r="395">
      <c r="A395" s="1" t="s">
        <v>730</v>
      </c>
      <c r="B395" s="1" t="s">
        <v>731</v>
      </c>
      <c r="C395" s="2" t="str">
        <f>IFERROR(__xludf.DUMMYFUNCTION("GOOGLETRANSLATE(B395, ""en"", ""vi"")"),"Bài hát có thời lượng chạy [T1M213] giây không phản ánh phong cách đặc trưng của [A1R2T3I4S5T6]. Dù được nghệ sĩ sản xuất nhưng dòng nhạc này lại khác xa với âm hưởng đặc trưng của họ.")</f>
        <v>Bài hát có thời lượng chạy [T1M213] giây không phản ánh phong cách đặc trưng của [A1R2T3I4S5T6]. Dù được nghệ sĩ sản xuất nhưng dòng nhạc này lại khác xa với âm hưởng đặc trưng của họ.</v>
      </c>
      <c r="D395" s="2"/>
    </row>
    <row r="396">
      <c r="A396" s="1" t="s">
        <v>110</v>
      </c>
      <c r="B396" s="1" t="s">
        <v>732</v>
      </c>
      <c r="C396" s="2" t="str">
        <f>IFERROR(__xludf.DUMMYFUNCTION("GOOGLETRANSLATE(B396, ""en"", ""vi"")"),"Dải cao độ [R1A2N3G4E5] [oc0ta1ve2s3] trong bản nhạc này mang lại trải nghiệm nghe đặc biệt và khó quên.")</f>
        <v>Dải cao độ [R1A2N3G4E5] [oc0ta1ve2s3] trong bản nhạc này mang lại trải nghiệm nghe đặc biệt và khó quên.</v>
      </c>
      <c r="D396" s="2"/>
    </row>
    <row r="397">
      <c r="A397" s="1" t="s">
        <v>136</v>
      </c>
      <c r="B397" s="1" t="s">
        <v>733</v>
      </c>
      <c r="C397" s="2" t="str">
        <f>IFERROR(__xludf.DUMMYFUNCTION("GOOGLETRANSLATE(B397, ""en"", ""vi"")"),"Âm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hơ"&amp;"n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nhạ"&amp;"c sâu sắc và đầy cảm xúc.")</f>
        <v>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nhạc sâu sắc và đầy cảm xúc.</v>
      </c>
      <c r="D397" s="2"/>
    </row>
    <row r="398">
      <c r="A398" s="1" t="s">
        <v>734</v>
      </c>
      <c r="B398" s="1" t="s">
        <v>735</v>
      </c>
      <c r="C398" s="2" t="str">
        <f>IFERROR(__xludf.DUMMYFUNCTION("GOOGLETRANSLATE(B398, ""en"", ""vi"")"),"Với việc sử dụng [[K01E12Y23]3 k4ey5], bản nhạc này truyền tải âm thanh vang và độc đáo chạy trong [T1M213] giây. Nhịp trong bài hát ru này không có nhạc cụ và có [[N01U12M23_34B45A56R67S78]8 b9ar0s1] trong phần sáng tác.")</f>
        <v>Với việc sử dụng [[K01E12Y23]3 k4ey5], bản nhạc này truyền tải âm thanh vang và độc đáo chạy trong [T1M213] giây. Nhịp trong bài hát ru này không có nhạc cụ và có [[N01U12M23_34B45A56R67S78]8 b9ar0s1] trong phần sáng tác.</v>
      </c>
      <c r="D398" s="2"/>
    </row>
    <row r="399">
      <c r="A399" s="1" t="s">
        <v>59</v>
      </c>
      <c r="B399" s="1" t="s">
        <v>736</v>
      </c>
      <c r="C399" s="2" t="str">
        <f>IFERROR(__xludf.DUMMYFUNCTION("GOOGLETRANSLATE(B399, ""en"", ""vi"")"),"Âm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[I1N2S3T4R5U6M7"&amp;"E8N9T0S1] và sử dụng [ti0me1 s2ig3na4tu5re6], [T1I2M3E4_5S6I7G8N9A0T1U2R3E4] bất thường. Nhạc được phát ở mức [te0mp1o2] thấp nhưng vẫn truyền tải được cảm giác mạnh mẽ về [E1M2O3T4I5O6N7].")</f>
        <v>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[I1N2S3T4R5U6M7E8N9T0S1] và sử dụng [ti0me1 s2ig3na4tu5re6], [T1I2M3E4_5S6I7G8N9A0T1U2R3E4] bất thường. Nhạc được phát ở mức [te0mp1o2] thấp nhưng vẫn truyền tải được cảm giác mạnh mẽ về [E1M2O3T4I5O6N7].</v>
      </c>
      <c r="D399" s="2"/>
    </row>
    <row r="400">
      <c r="A400" s="1" t="s">
        <v>314</v>
      </c>
      <c r="B400" s="1" t="s">
        <v>737</v>
      </c>
      <c r="C400" s="2" t="str">
        <f>IFERROR(__xludf.DUMMYFUNCTION("GOOGLETRANSLATE(B400,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"&amp;"[[T01I12M23E34_45S56I67G78N89A90T01U12R23E34]4 t5im6e 7si8gn9at0ur1e2] với [te0mp1o2] vừa phải.")</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[[T01I12M23E34_45S56I67G78N89A90T01U12R23E34]4 t5im6e 7si8gn9at0ur1e2] với [te0mp1o2] vừa phải.</v>
      </c>
      <c r="D400" s="2"/>
    </row>
    <row r="401">
      <c r="A401" s="1" t="s">
        <v>738</v>
      </c>
      <c r="B401" s="1" t="s">
        <v>739</v>
      </c>
      <c r="C401" s="2" t="str">
        <f>IFERROR(__xludf.DUMMYFUNCTION("GOOGLETRANSLATE(B401, ""en"", ""vi"")"),"Phần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với"&amp;"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ví"&amp;" dụ phi thường về sự đổi mới trong âm nhạc, kết hợp các yếu tố khác thường để tạo ra âm thanh đặc biệt và khó quên.")</f>
        <v>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 dụ phi thường về sự đổi mới trong âm nhạc, kết hợp các yếu tố khác thường để tạo ra âm thanh đặc biệt và khó quên.</v>
      </c>
      <c r="D401" s="2"/>
    </row>
    <row r="402">
      <c r="A402" s="1" t="s">
        <v>184</v>
      </c>
      <c r="B402" s="1" t="s">
        <v>740</v>
      </c>
      <c r="C402" s="2" t="str">
        <f>IFERROR(__xludf.DUMMYFUNCTION("GOOGLETRANSLATE(B402, ""en"", ""vi"")"),"Việc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cũ"&amp;"ng không phổ biến, góp phần tạo nên âm thanh độc đáo của nó. Bất chấp những khác biệt so với chuẩn mực này, bài hát vẫn hấp dẫn và thú vị, một phần nhờ vào những nét đặc biệt của nó.")</f>
        <v>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cũng không phổ biến, góp phần tạo nên âm thanh độc đáo của nó. Bất chấp những khác biệt so với chuẩn mực này, bài hát vẫn hấp dẫn và thú vị, một phần nhờ vào những nét đặc biệt của nó.</v>
      </c>
      <c r="D402" s="2"/>
    </row>
    <row r="403">
      <c r="A403" s="1" t="s">
        <v>741</v>
      </c>
      <c r="B403" s="1" t="s">
        <v>742</v>
      </c>
      <c r="C403" s="2" t="str">
        <f>IFERROR(__xludf.DUMMYFUNCTION("GOOGLETRANSLATE(B403, ""en"", ""vi"")"),"Bản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bản"&amp;" nhạc có độ dài [T1M213] giây, mang lại trải nghiệm nghe ngắn gọn nhưng đáng nhớ.")</f>
        <v>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 nhạc có độ dài [T1M213] giây, mang lại trải nghiệm nghe ngắn gọn nhưng đáng nhớ.</v>
      </c>
      <c r="D403" s="2"/>
    </row>
    <row r="404">
      <c r="A404" s="1" t="s">
        <v>743</v>
      </c>
      <c r="B404" s="1" t="s">
        <v>744</v>
      </c>
      <c r="C404" s="2" t="str">
        <f>IFERROR(__xludf.DUMMYFUNCTION("GOOGLETRANSLATE(B404, ""en"", ""vi"")"),"Loại nhạc này mang đến trải nghiệm nghe đa dạng và sống động với dải cao độ trải dài [R1A2N3G4E5] [oc0ta1ve2s3]. [[K01E12Y23]3 k4ey5] mang đến âm thanh mạnh mẽ và đáng nhớ, trong khi nhịp điệu lại rất nhẹ nhàng và dễ nghe. Sự vắng mặt đáng chú ý trong bài"&amp;" hát này là [I1N2S3T4R5U6M7E8N9T0S1], giúp phân biệt giai điệu của bài hát bằng sự vắng mặt của chúng. Nhìn chung, sự kết hợp này tạo nên một phong cách âm nhạc độc đáo, khác biệt, chắc chắn sẽ lôi cuốn và thu hút người nghe.")</f>
        <v>Loại nhạc này mang đến trải nghiệm nghe đa dạng và sống động với dải cao độ trải dài [R1A2N3G4E5] [oc0ta1ve2s3]. [[K01E12Y23]3 k4ey5] mang đến âm thanh mạnh mẽ và đáng nhớ, trong khi nhịp điệu lại rất nhẹ nhàng và dễ nghe. Sự vắng mặt đáng chú ý trong bài hát này là [I1N2S3T4R5U6M7E8N9T0S1], giúp phân biệt giai điệu của bài hát bằng sự vắng mặt của chúng. Nhìn chung, sự kết hợp này tạo nên một phong cách âm nhạc độc đáo, khác biệt, chắc chắn sẽ lôi cuốn và thu hút người nghe.</v>
      </c>
      <c r="D404" s="2"/>
    </row>
    <row r="405">
      <c r="A405" s="1" t="s">
        <v>745</v>
      </c>
      <c r="B405" s="1" t="s">
        <v>746</v>
      </c>
      <c r="C405" s="2" t="str">
        <f>IFERROR(__xludf.DUMMYFUNCTION("GOOGLETRANSLATE(B405, ""en"", ""vi"")"),"Âm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[T1I2M3E4_5S6I7G8N9A0T1U"&amp;"2R3E4], góp phần tạo nên âm thanh độc đáo và khác biệt. Nhìn chung, các yếu tố âm nhạc này phối hợp với nhau để tạo ra trải nghiệm nghe đặc biệt và hấp dẫn.")</f>
        <v>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[T1I2M3E4_5S6I7G8N9A0T1U2R3E4], góp phần tạo nên âm thanh độc đáo và khác biệt. Nhìn chung, các yếu tố âm nhạc này phối hợp với nhau để tạo ra trải nghiệm nghe đặc biệt và hấp dẫn.</v>
      </c>
      <c r="D405" s="2"/>
    </row>
    <row r="406">
      <c r="A406" s="1" t="s">
        <v>747</v>
      </c>
      <c r="B406" s="1" t="s">
        <v>748</v>
      </c>
      <c r="C406" s="2" t="str">
        <f>IFERROR(__xludf.DUMMYFUNCTION("GOOGLETRANSLATE(B406, ""en"", ""vi"")"),"Loại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"&amp;"[T1M213]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trìn"&amp;"h âm nhạc độc đáo và quyến rũ.")</f>
        <v>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trình âm nhạc độc đáo và quyến rũ.</v>
      </c>
      <c r="D406" s="2"/>
    </row>
    <row r="407">
      <c r="A407" s="1" t="s">
        <v>749</v>
      </c>
      <c r="B407" s="1" t="s">
        <v>750</v>
      </c>
      <c r="C407" s="2" t="str">
        <f>IFERROR(__xludf.DUMMYFUNCTION("GOOGLETRANSLATE(B407, ""en"", ""vi"")"),"Bản nhạc này chậm và bạn có thể đếm [[N01U12M23_34B45A56R67S78]8 b9ar0s1] trong bài hát, trong khi phạm vi cao độ của nó nằm trong [R1A2N3G4E5] [oc0ta1ve2s3].")</f>
        <v>Bản nhạc này chậm và bạn có thể đếm [[N01U12M23_34B45A56R67S78]8 b9ar0s1] trong bài hát, trong khi phạm vi cao độ của nó nằm trong [R1A2N3G4E5] [oc0ta1ve2s3].</v>
      </c>
      <c r="D407" s="2"/>
    </row>
    <row r="408">
      <c r="A408" s="1" t="s">
        <v>751</v>
      </c>
      <c r="B408" s="1" t="s">
        <v>752</v>
      </c>
      <c r="C408" s="2" t="str">
        <f>IFERROR(__xludf.DUMMYFUNCTION("GOOGLETRANSLATE(B408, ""en"", ""vi"")"),"Một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f>
        <v>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v>
      </c>
      <c r="D408" s="2"/>
    </row>
    <row r="409">
      <c r="A409" s="1" t="s">
        <v>154</v>
      </c>
      <c r="B409" s="1" t="s">
        <v>753</v>
      </c>
      <c r="C409" s="2" t="str">
        <f>IFERROR(__xludf.DUMMYFUNCTION("GOOGLETRANSLATE(B409, ""en"", ""vi"")"),"Để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d"&amp;"ập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ngh"&amp;"ệ sĩ biểu diễn solo, việc sử dụng nhạc cụ là một phần thiết yếu để tạo ra âm nhạc tuyệt vời.")</f>
        <v>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nghệ sĩ biểu diễn solo, việc sử dụng nhạc cụ là một phần thiết yếu để tạo ra âm nhạc tuyệt vời.</v>
      </c>
      <c r="D409" s="2"/>
    </row>
    <row r="410">
      <c r="A410" s="1" t="s">
        <v>754</v>
      </c>
      <c r="B410" s="1" t="s">
        <v>755</v>
      </c>
      <c r="C410" s="2" t="str">
        <f>IFERROR(__xludf.DUMMYFUNCTION("GOOGLETRANSLATE(B410, ""en"", ""vi"")"),"Việc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Ngay"&amp;"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lạ"&amp;"i trải nghiệm âm nhạc độc đáo thể hiện sức mạnh của sự đơn giản trong việc tạo ra một bản nhạc có sức ảnh hưởng và cảm xúc.")</f>
        <v>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lại trải nghiệm âm nhạc độc đáo thể hiện sức mạnh của sự đơn giản trong việc tạo ra một bản nhạc có sức ảnh hưởng và cảm xúc.</v>
      </c>
      <c r="D410" s="2"/>
    </row>
    <row r="411">
      <c r="A411" s="1" t="s">
        <v>756</v>
      </c>
      <c r="B411" s="1" t="s">
        <v>757</v>
      </c>
      <c r="C411" s="2" t="str">
        <f>IFERROR(__xludf.DUMMYFUNCTION("GOOGLETRANSLATE(B411, ""en"", ""vi"")"),"[ti0me1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nhạc."&amp;" Nhìn chung, [ti0me1 s2ig3na4tu5re6], dải cao độ, chất lượng cảm xúc và lựa chọn nhạc cụ độc đáo kết hợp với nhau để tạo ra trải nghiệm âm nhạc đặc biệt và đáng nhớ.")</f>
        <v>[ti0me1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 Nhìn chung, [ti0me1 s2ig3na4tu5re6], dải cao độ, chất lượng cảm xúc và lựa chọn nhạc cụ độc đáo kết hợp với nhau để tạo ra trải nghiệm âm nhạc đặc biệt và đáng nhớ.</v>
      </c>
      <c r="D411" s="2"/>
    </row>
    <row r="412">
      <c r="A412" s="1" t="s">
        <v>758</v>
      </c>
      <c r="B412" s="1" t="s">
        <v>759</v>
      </c>
      <c r="C412" s="2" t="str">
        <f>IFERROR(__xludf.DUMMYFUNCTION("GOOGLETRANSLATE(B412, ""en"", ""vi"")"),"Loại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"&amp;"[I1N2S3T4R5U6M7E8N9T0S1] không có trong phần cụ thể này, trong khi [ti0me1 s2ig3na4tu5re6 o7f 8[T91I02M13E24_35S46I57G68N79A80T91U02R13E24]3] và [te0mp1o2] vừa phải đặc trưng cho âm nhạc. Nó được xác định bởi [E1M2O3T4I5O6N7] và thành phần bao gồm [[N01U1"&amp;"2M23_34B45A56R67S78]8 b9ar0s1].")</f>
        <v>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[I1N2S3T4R5U6M7E8N9T0S1] không có trong phần cụ thể này, trong khi [ti0me1 s2ig3na4tu5re6 o7f 8[T91I02M13E24_35S46I57G68N79A80T91U02R13E24]3] và [te0mp1o2] vừa phải đặc trưng cho âm nhạc. Nó được xác định bởi [E1M2O3T4I5O6N7] và thành phần bao gồm [[N01U12M23_34B45A56R67S78]8 b9ar0s1].</v>
      </c>
      <c r="D412" s="2"/>
    </row>
    <row r="413">
      <c r="A413" s="1" t="s">
        <v>760</v>
      </c>
      <c r="B413" s="1" t="s">
        <v>761</v>
      </c>
      <c r="C413" s="2" t="str">
        <f>IFERROR(__xludf.DUMMYFUNCTION("GOOGLETRANSLATE(B413, ""en"", ""vi"")"),"Việc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7si8gn9a"&amp;"t0ur1e2] và nhịp điệu cân bằng của nó giúp nâng cao bố cục tổng thể. Với tính chất [E1M2O3T4I5O6N7], bài hát gợi lên những phản ứng cảm xúc đặc biệt.")</f>
        <v>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7si8gn9at0ur1e2] và nhịp điệu cân bằng của nó giúp nâng cao bố cục tổng thể. Với tính chất [E1M2O3T4I5O6N7], bài hát gợi lên những phản ứng cảm xúc đặc biệt.</v>
      </c>
      <c r="D413" s="2"/>
    </row>
    <row r="414">
      <c r="A414" s="1" t="s">
        <v>762</v>
      </c>
      <c r="B414" s="1" t="s">
        <v>763</v>
      </c>
      <c r="C414" s="2" t="str">
        <f>IFERROR(__xludf.DUMMYFUNCTION("GOOGLETRANSLATE(B414, ""en"", ""vi"")"),"Âm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nó."&amp;" Đồng hồ đo của âm nhạc được xác định bởi [T1I2M3E4_5S6I7G8N9A0T1U2R3E4], trong khi nhịp độ của nó vẫn chậm xuyên suốt. Mặc dù nó khác với kiểu [G1E2N3R4E5] nguyên mẫu, nhưng nó bao gồm tổng cộng [[N01U12M23_34B45A56R67S78]8 b9ar0s1].")</f>
        <v>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 Đồng hồ đo của âm nhạc được xác định bởi [T1I2M3E4_5S6I7G8N9A0T1U2R3E4], trong khi nhịp độ của nó vẫn chậm xuyên suốt. Mặc dù nó khác với kiểu [G1E2N3R4E5] nguyên mẫu, nhưng nó bao gồm tổng cộng [[N01U12M23_34B45A56R67S78]8 b9ar0s1].</v>
      </c>
      <c r="D414" s="2"/>
    </row>
    <row r="415">
      <c r="A415" s="1" t="s">
        <v>764</v>
      </c>
      <c r="B415" s="1" t="s">
        <v>765</v>
      </c>
      <c r="C415" s="2" t="str">
        <f>IFERROR(__xludf.DUMMYFUNCTION("GOOGLETRANSLATE(B415, ""en"", ""vi"")"),"Bài hát này được phát ở tốc độ nhanh [te0mp1o2] và [[K01E12Y23]3 k4ey5] mang lại cho bài hát một chất lượng cảm xúc đặc biệt. Ngoài ra, bài hát có độ dài [T1M213] giây.")</f>
        <v>Bài hát này được phát ở tốc độ nhanh [te0mp1o2] và [[K01E12Y23]3 k4ey5] mang lại cho bài hát một chất lượng cảm xúc đặc biệt. Ngoài ra, bài hát có độ dài [T1M213] giây.</v>
      </c>
      <c r="D415" s="2"/>
    </row>
    <row r="416">
      <c r="A416" s="1" t="s">
        <v>766</v>
      </c>
      <c r="B416" s="1" t="s">
        <v>767</v>
      </c>
      <c r="C416" s="2" t="str">
        <f>IFERROR(__xludf.DUMMYFUNCTION("GOOGLETRANSLATE(B416, ""en"", ""vi"")"),"Khi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yế"&amp;"u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[I1N2S3T4R5U6M7E8"&amp;"N9T0S1] là điều cần thiết trong việc tăng thêm chiều sâu và độ phức tạp cho âm nhạc, khiến khán giả trở nên thú vị và thích thú hơn.")</f>
        <v>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[I1N2S3T4R5U6M7E8N9T0S1] là điều cần thiết trong việc tăng thêm chiều sâu và độ phức tạp cho âm nhạc, khiến khán giả trở nên thú vị và thích thú hơn.</v>
      </c>
      <c r="D416" s="2"/>
    </row>
    <row r="417">
      <c r="A417" s="1" t="s">
        <v>408</v>
      </c>
      <c r="B417" s="1" t="s">
        <v>768</v>
      </c>
      <c r="C417" s="2" t="str">
        <f>IFERROR(__xludf.DUMMYFUNCTION("GOOGLETRANSLATE(B417, ""en"", ""vi"")"),"Cấu trúc của bài hát này gồm [[N01U12M23_34B45A56R67S78]8 b9ar0s1]. Tuy nhiên, trong cách sắp xếp này, việc sử dụng [I1N2S3T4R5U6M7E8N9T0S1] đã bị bỏ qua.")</f>
        <v>Cấu trúc của bài hát này gồm [[N01U12M23_34B45A56R67S78]8 b9ar0s1]. Tuy nhiên, trong cách sắp xếp này, việc sử dụng [I1N2S3T4R5U6M7E8N9T0S1] đã bị bỏ qua.</v>
      </c>
      <c r="D417" s="2"/>
    </row>
    <row r="418">
      <c r="A418" s="1" t="s">
        <v>769</v>
      </c>
      <c r="B418" s="1" t="s">
        <v>770</v>
      </c>
      <c r="C418" s="2" t="str">
        <f>IFERROR(__xludf.DUMMYFUNCTION("GOOGLETRANSLATE(B418, ""en"", ""vi"")"),"Phạm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n"&amp;"hạc. Nhịp điệu vừa phải, âm nhạc thấm đẫm [E1M2O3T4I5O6N7].")</f>
        <v>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nhạc. Nhịp điệu vừa phải, âm nhạc thấm đẫm [E1M2O3T4I5O6N7].</v>
      </c>
      <c r="D418" s="2"/>
    </row>
    <row r="419">
      <c r="A419" s="1" t="s">
        <v>771</v>
      </c>
      <c r="B419" s="1" t="s">
        <v>772</v>
      </c>
      <c r="C419" s="2" t="str">
        <f>IFERROR(__xludf.DUMMYFUNCTION("GOOGLETRANSLATE(B419, ""en"", ""vi"")"),"Với phạm vi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đó"&amp;" [I1N2S3T4R5U6M7E8N9T0S1] đóng một vai trò quan trọng. Với [ti0me1 s2ig3na4tu5re6 o7f 8[T91I02M13E24_35S46I57G68N79A80T91U02R13E24]3], nhạc chuyển động chậm rãi, thuộc thể loại nhạc [G1E2N3R4E5].")</f>
        <v>Với phạm vi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 [I1N2S3T4R5U6M7E8N9T0S1] đóng một vai trò quan trọng. Với [ti0me1 s2ig3na4tu5re6 o7f 8[T91I02M13E24_35S46I57G68N79A80T91U02R13E24]3], nhạc chuyển động chậm rãi, thuộc thể loại nhạc [G1E2N3R4E5].</v>
      </c>
      <c r="D419" s="2"/>
    </row>
    <row r="420">
      <c r="A420" s="1" t="s">
        <v>773</v>
      </c>
      <c r="B420" s="1" t="s">
        <v>774</v>
      </c>
      <c r="C420" s="2" t="str">
        <f>IFERROR(__xludf.DUMMYFUNCTION("GOOGLETRANSLATE(B420, ""en"", ""vi"")"),"Phạm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[I1N2S3"&amp;"T4R5U6M7E8N9T0S1] được sử dụng trong biểu diễn âm nhạc và [ti0me1 s2ig3na4tu5re6] của nó khác với tiêu chuẩn, là [T1I2M3E4_5S6I7G8N9A0T1U2R3E4]. Với [te0mp1o2] chậm, âm nhạc được xác định bởi [E1M2O3T4I5O6N7].")</f>
        <v>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[I1N2S3T4R5U6M7E8N9T0S1] được sử dụng trong biểu diễn âm nhạc và [ti0me1 s2ig3na4tu5re6] của nó khác với tiêu chuẩn, là [T1I2M3E4_5S6I7G8N9A0T1U2R3E4]. Với [te0mp1o2] chậm, âm nhạc được xác định bởi [E1M2O3T4I5O6N7].</v>
      </c>
      <c r="D420" s="2"/>
    </row>
    <row r="421">
      <c r="A421" s="1" t="s">
        <v>775</v>
      </c>
      <c r="B421" s="1" t="s">
        <v>776</v>
      </c>
      <c r="C421" s="2" t="str">
        <f>IFERROR(__xludf.DUMMYFUNCTION("GOOGLETRANSLATE(B421, ""en"", ""vi"")"),"Bài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bài"&amp;" hát tiến triển theo [[N01U12M23_34B45A56R67S78]8 b9ar0s1], thể hiện khả năng thể hiện nghệ thuật và tài năng âm nhạc của nhà soạn nhạc.")</f>
        <v>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 hát tiến triển theo [[N01U12M23_34B45A56R67S78]8 b9ar0s1], thể hiện khả năng thể hiện nghệ thuật và tài năng âm nhạc của nhà soạn nhạc.</v>
      </c>
      <c r="D421" s="2"/>
    </row>
    <row r="422">
      <c r="A422" s="1" t="s">
        <v>259</v>
      </c>
      <c r="B422" s="1" t="s">
        <v>777</v>
      </c>
      <c r="C422" s="2" t="str">
        <f>IFERROR(__xludf.DUMMYFUNCTION("GOOGLETRANSLATE(B422, ""en"", ""vi"")"),"Phạm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của"&amp;"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"&amp;"vừa phải, gợi lên [E1M2O3T4I5O6N7] về bản chất.")</f>
        <v>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vừa phải, gợi lên [E1M2O3T4I5O6N7] về bản chất.</v>
      </c>
      <c r="D422" s="2"/>
    </row>
    <row r="423">
      <c r="A423" s="1" t="s">
        <v>778</v>
      </c>
      <c r="B423" s="1" t="s">
        <v>779</v>
      </c>
      <c r="C423" s="2" t="str">
        <f>IFERROR(__xludf.DUMMYFUNCTION("GOOGLETRANSLATE(B423, ""en"", ""vi"")"),"Bài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[I1N2S3T4R5U6M"&amp;"7E8N9T0S1].")</f>
        <v>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[I1N2S3T4R5U6M7E8N9T0S1].</v>
      </c>
      <c r="D423" s="2"/>
    </row>
    <row r="424">
      <c r="A424" s="1" t="s">
        <v>780</v>
      </c>
      <c r="B424" s="1" t="s">
        <v>781</v>
      </c>
      <c r="C424" s="2" t="str">
        <f>IFERROR(__xludf.DUMMYFUNCTION("GOOGLETRANSLATE(B424, ""en"", ""vi"")"),"Dải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là"&amp;" [T1I2M3E4_5S6I7G8N9A0T1U2R3E4], góp phần tạo nên âm thanh sống động và độc đáo. Nhìn chung, bài hát này thể hiện một loạt các yếu tố âm nhạc ấn tượng kết hợp với nhau để tạo nên trải nghiệm nghe khó quên.")</f>
        <v>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 [T1I2M3E4_5S6I7G8N9A0T1U2R3E4], góp phần tạo nên âm thanh sống động và độc đáo. Nhìn chung, bài hát này thể hiện một loạt các yếu tố âm nhạc ấn tượng kết hợp với nhau để tạo nên trải nghiệm nghe khó quên.</v>
      </c>
      <c r="D424" s="2"/>
    </row>
    <row r="425">
      <c r="A425" s="1" t="s">
        <v>337</v>
      </c>
      <c r="B425" s="1" t="s">
        <v>782</v>
      </c>
      <c r="C425" s="2" t="str">
        <f>IFERROR(__xludf.DUMMYFUNCTION("GOOGLETRANSLATE(B425, ""en"", ""vi"")"),"Bài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độ"&amp;"ng,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chạy"&amp;" trong [T1M213] giây, với độ dài được xác định bởi [[N01U12M23_34B45A56R67S78]8 b9ar0s1]. Nhìn chung, bài hát này mang đến trải nghiệm âm nhạc được trau chuốt kỹ lưỡng, thể hiện vẻ đẹp của âm nhạc [G1E2N3R4E5].")</f>
        <v>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 trong [T1M213] giây, với độ dài được xác định bởi [[N01U12M23_34B45A56R67S78]8 b9ar0s1]. Nhìn chung, bài hát này mang đến trải nghiệm âm nhạc được trau chuốt kỹ lưỡng, thể hiện vẻ đẹp của âm nhạc [G1E2N3R4E5].</v>
      </c>
      <c r="D425" s="2"/>
    </row>
    <row r="426">
      <c r="A426" s="1" t="s">
        <v>783</v>
      </c>
      <c r="B426" s="1" t="s">
        <v>784</v>
      </c>
      <c r="C426" s="2" t="str">
        <f>IFERROR(__xludf.DUMMYFUNCTION("GOOGLETRANSLATE(B426, ""en"", ""vi"")"),"Bản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"&amp;"nhàng,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t"&amp;"rưng của thể loại [G1E2N3R4E5].")</f>
        <v>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trưng của thể loại [G1E2N3R4E5].</v>
      </c>
      <c r="D426" s="2"/>
    </row>
    <row r="427">
      <c r="A427" s="1" t="s">
        <v>785</v>
      </c>
      <c r="B427" s="1" t="s">
        <v>786</v>
      </c>
      <c r="C427" s="2" t="str">
        <f>IFERROR(__xludf.DUMMYFUNCTION("GOOGLETRANSLATE(B427, ""en"", ""vi"")"),"Dải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"&amp;"tạo nên sự phong phú tổng thể cho tác phẩm. Với [te0mp1o2] nhanh, bài hát này là một ví dụ cổ điển về phong cách [G1E2N3R4E5], bao gồm [[N01U12M23_34B45A56R67S78]8 b9ar0s1].")</f>
        <v>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tạo nên sự phong phú tổng thể cho tác phẩm. Với [te0mp1o2] nhanh, bài hát này là một ví dụ cổ điển về phong cách [G1E2N3R4E5], bao gồm [[N01U12M23_34B45A56R67S78]8 b9ar0s1].</v>
      </c>
      <c r="D427" s="2"/>
    </row>
    <row r="428">
      <c r="A428" s="1" t="s">
        <v>271</v>
      </c>
      <c r="B428" s="1" t="s">
        <v>787</v>
      </c>
      <c r="C428" s="2" t="str">
        <f>IFERROR(__xludf.DUMMYFUNCTION("GOOGLETRANSLATE(B428,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"&amp;"nhạc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hưởn"&amp;"g [G1E2N3R4E5], góp phần tạo nên sự độc đáo cho sáng tác của nó.")</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hưởng [G1E2N3R4E5], góp phần tạo nên sự độc đáo cho sáng tác của nó.</v>
      </c>
      <c r="D428" s="2"/>
    </row>
    <row r="429">
      <c r="A429" s="1" t="s">
        <v>110</v>
      </c>
      <c r="B429" s="1" t="s">
        <v>788</v>
      </c>
      <c r="C429" s="2" t="str">
        <f>IFERROR(__xludf.DUMMYFUNCTION("GOOGLETRANSLATE(B429, ""en"", ""vi"")"),"Với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"&amp;"được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f>
        <v>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v>
      </c>
      <c r="D429" s="2"/>
    </row>
    <row r="430">
      <c r="A430" s="1" t="s">
        <v>789</v>
      </c>
      <c r="B430" s="1" t="s">
        <v>790</v>
      </c>
      <c r="C430" s="2" t="str">
        <f>IFERROR(__xludf.DUMMYFUNCTION("GOOGLETRANSLATE(B430, ""en"", ""vi"")"),"Phạm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tạo"&amp;"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f>
        <v>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v>
      </c>
      <c r="D430" s="2"/>
    </row>
    <row r="431">
      <c r="A431" s="1" t="s">
        <v>791</v>
      </c>
      <c r="B431" s="1" t="s">
        <v>792</v>
      </c>
      <c r="C431" s="2" t="str">
        <f>IFERROR(__xludf.DUMMYFUNCTION("GOOGLETRANSLATE(B431, ""en"", ""vi"")"),"Việc sử dụng [[K01E12Y23]3 k4ey5] tạo thêm hương vị độc đáo cho bản nhạc này, trải dài [[N01U12M23_34B45A56R67S78]8 b9ar0s1] và có [te0mp1o2] rất chậm rãi và thư giãn.")</f>
        <v>Việc sử dụng [[K01E12Y23]3 k4ey5] tạo thêm hương vị độc đáo cho bản nhạc này, trải dài [[N01U12M23_34B45A56R67S78]8 b9ar0s1] và có [te0mp1o2] rất chậm rãi và thư giãn.</v>
      </c>
      <c r="D431" s="2"/>
    </row>
    <row r="432">
      <c r="A432" s="1" t="s">
        <v>793</v>
      </c>
      <c r="B432" s="1" t="s">
        <v>794</v>
      </c>
      <c r="C432" s="2" t="str">
        <f>IFERROR(__xludf.DUMMYFUNCTION("GOOGLETRANSLATE(B432, ""en"", ""vi"")"),"Bài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gắn"&amp;"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bi"&amp;"ệt này.")</f>
        <v>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biệt này.</v>
      </c>
      <c r="D432" s="2"/>
    </row>
    <row r="433">
      <c r="A433" s="1" t="s">
        <v>795</v>
      </c>
      <c r="B433" s="1" t="s">
        <v>796</v>
      </c>
      <c r="C433" s="2" t="str">
        <f>IFERROR(__xludf.DUMMYFUNCTION("GOOGLETRANSLATE(B433, ""en"", ""vi"")"),"Bản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f>
        <v>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v>
      </c>
      <c r="D433" s="2"/>
    </row>
    <row r="434">
      <c r="A434" s="1" t="s">
        <v>797</v>
      </c>
      <c r="B434" s="1" t="s">
        <v>798</v>
      </c>
      <c r="C434" s="2" t="str">
        <f>IFERROR(__xludf.DUMMYFUNCTION("GOOGLETRANSLATE(B434, ""en"", ""vi"")"),"Bài hát này có [[N01U12M23_34B45A56R67S78]8 b9ar0s1] trong phần sáng tác. Mỗi ô nhịp chứa một số nhịp hoặc nhịp cụ thể, giúp tổ chức âm nhạc và tạo ra nhịp điệu của nó. Số lượng ô nhịp trong một bài hát có thể khác nhau tùy thuộc vào thể loại và phong các"&amp;"h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f>
        <v>Bài hát này có [[N01U12M23_34B45A56R67S78]8 b9ar0s1] trong phần sáng tác. Mỗi ô nhịp chứa một số nhịp hoặc nhịp cụ thể, giúp tổ chức âm nhạc và tạo ra nhịp điệu của nó. Số lượng ô nhịp trong một bài hát có thể khác nhau tùy thuộc vào thể loại và phong cách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v>
      </c>
      <c r="D434" s="2"/>
    </row>
    <row r="435">
      <c r="A435" s="1" t="s">
        <v>799</v>
      </c>
      <c r="B435" s="1" t="s">
        <v>800</v>
      </c>
      <c r="C435" s="2" t="str">
        <f>IFERROR(__xludf.DUMMYFUNCTION("GOOGLETRANSLATE(B435, ""en"", ""vi"")"),"Âm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"&amp;"hát còn có nhịp điệu rất nhanh và sống động, góp phần tạo nên cảm giác tràn đầy năng lượng. Nhìn chung, sự kết hợp của các yếu tố này mang lại trải nghiệm âm nhạc lôi cuốn và hấp dẫn.")</f>
        <v>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hát còn có nhịp điệu rất nhanh và sống động, góp phần tạo nên cảm giác tràn đầy năng lượng. Nhìn chung, sự kết hợp của các yếu tố này mang lại trải nghiệm âm nhạc lôi cuốn và hấp dẫn.</v>
      </c>
      <c r="D435" s="2"/>
    </row>
    <row r="436">
      <c r="A436" s="1" t="s">
        <v>108</v>
      </c>
      <c r="B436" s="1" t="s">
        <v>801</v>
      </c>
      <c r="C436" s="2" t="str">
        <f>IFERROR(__xludf.DUMMYFUNCTION("GOOGLETRANSLATE(B436, ""en"", ""vi"")"),"Âm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[T1M2"&amp;"13]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[[T01I12M23E34_45S56I"&amp;"67G78N89A90T01U12R23E34]4 t5im6e 7si8gn9at0ur1e2] không điển hình. Nhìn chung, bài hát chuyển động nhanh và để lại ấn tượng lâu dài cho người nghe.")</f>
        <v>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[[T01I12M23E34_45S56I67G78N89A90T01U12R23E34]4 t5im6e 7si8gn9at0ur1e2] không điển hình. Nhìn chung, bài hát chuyển động nhanh và để lại ấn tượng lâu dài cho người nghe.</v>
      </c>
      <c r="D436" s="2"/>
    </row>
    <row r="437">
      <c r="A437" s="1" t="s">
        <v>802</v>
      </c>
      <c r="B437" s="1" t="s">
        <v>803</v>
      </c>
      <c r="C437" s="2" t="str">
        <f>IFERROR(__xludf.DUMMYFUNCTION("GOOGLETRANSLATE(B437, ""en"", ""vi"")"),"Âm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"&amp;"thư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"&amp;"âm nhạc vừa êm dịu vừa độc đáo sáng tạo.")</f>
        <v>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âm nhạc vừa êm dịu vừa độc đáo sáng tạo.</v>
      </c>
      <c r="D437" s="2"/>
    </row>
    <row r="438">
      <c r="A438" s="1" t="s">
        <v>804</v>
      </c>
      <c r="B438" s="1" t="s">
        <v>805</v>
      </c>
      <c r="C438" s="2" t="str">
        <f>IFERROR(__xludf.DUMMYFUNCTION("GOOGLETRANSLATE(B438, ""en"", ""vi"")"),"Âm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n"&amp;"ằm ở [K1E2Y3], giúp tăng thêm hương vị độc đáo cho âm nhạc. Bản nhạc kéo dài trong [T1M213] giây và được phát ở tốc độ nhanh. Bất chấp tốc độ của nó, [T1I2M3E4_5S6I7G8N9A0T1U2R3E4] mang lại cho âm nhạc một nhịp điệu riêng biệt, góp phần tăng thêm ấn tượng"&amp;" tổng thể. Điều đáng chú ý là [I1N2S3T4R5U6M7E8N9T0S1] không được đưa vào phần nhạc cụ của bài hát này, làm nổi bật sự tập trung vào các yếu tố âm nhạc khác.")</f>
        <v>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nằm ở [K1E2Y3], giúp tăng thêm hương vị độc đáo cho âm nhạc. Bản nhạc kéo dài trong [T1M213] giây và được phát ở tốc độ nhanh. Bất chấp tốc độ của nó, [T1I2M3E4_5S6I7G8N9A0T1U2R3E4] mang lại cho âm nhạc một nhịp điệu riêng biệt, góp phần tăng thêm ấn tượng tổng thể. Điều đáng chú ý là [I1N2S3T4R5U6M7E8N9T0S1] không được đưa vào phần nhạc cụ của bài hát này, làm nổi bật sự tập trung vào các yếu tố âm nhạc khác.</v>
      </c>
      <c r="D438" s="2"/>
    </row>
    <row r="439">
      <c r="A439" s="1" t="s">
        <v>806</v>
      </c>
      <c r="B439" s="1" t="s">
        <v>807</v>
      </c>
      <c r="C439" s="2" t="str">
        <f>IFERROR(__xludf.DUMMYFUNCTION("GOOGLETRANSLATE(B439, ""en"", ""vi"")"),"Dải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"&amp;"sự thể hiện điển hình của âm thanh [G1E2N3R4E5] cổ điển. Thành phần bao gồm [[N01U12M23_34B45A56R67S78]8 b9ar0s1].")</f>
        <v>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sự thể hiện điển hình của âm thanh [G1E2N3R4E5] cổ điển. Thành phần bao gồm [[N01U12M23_34B45A56R67S78]8 b9ar0s1].</v>
      </c>
      <c r="D439" s="2"/>
    </row>
    <row r="440">
      <c r="A440" s="1" t="s">
        <v>808</v>
      </c>
      <c r="B440" s="1" t="s">
        <v>809</v>
      </c>
      <c r="C440" s="2" t="str">
        <f>IFERROR(__xludf.DUMMYFUNCTION("GOOGLETRANSLATE(B440, ""en"", ""vi"")"),"Phong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[T1M213]"&amp;" giây và không có [I1N2S3T4R5U6M7E8N9T0S1]. Ngoài ra, [ti0me1 s2ig3na4tu5re6] của bài hát không mang tính quy ước và được phát ở tốc độ vừa phải.")</f>
        <v>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 giây và không có [I1N2S3T4R5U6M7E8N9T0S1]. Ngoài ra, [ti0me1 s2ig3na4tu5re6] của bài hát không mang tính quy ước và được phát ở tốc độ vừa phải.</v>
      </c>
      <c r="D440" s="2"/>
    </row>
    <row r="441">
      <c r="A441" s="1" t="s">
        <v>178</v>
      </c>
      <c r="B441" s="1" t="s">
        <v>810</v>
      </c>
      <c r="C441" s="2" t="str">
        <f>IFERROR(__xludf.DUMMYFUNCTION("GOOGLETRANSLATE(B441, ""en"", ""vi"")"),"Dải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tro"&amp;"ng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"&amp;"biệt cho âm thanh của thể loại này.")</f>
        <v>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biệt cho âm thanh của thể loại này.</v>
      </c>
      <c r="D441" s="2"/>
    </row>
    <row r="442">
      <c r="A442" s="1" t="s">
        <v>811</v>
      </c>
      <c r="B442" s="1" t="s">
        <v>812</v>
      </c>
      <c r="C442" s="2" t="str">
        <f>IFERROR(__xludf.DUMMYFUNCTION("GOOGLETRANSLATE(B442, ""en"", ""vi"")"),"Với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"&amp;"[[N01U12M23_34B45A56R67S78]8 b9ar0s1].")</f>
        <v>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[[N01U12M23_34B45A56R67S78]8 b9ar0s1].</v>
      </c>
      <c r="D442" s="2"/>
    </row>
    <row r="443">
      <c r="A443" s="1" t="s">
        <v>813</v>
      </c>
      <c r="B443" s="1" t="s">
        <v>814</v>
      </c>
      <c r="C443" s="2" t="str">
        <f>IFERROR(__xludf.DUMMYFUNCTION("GOOGLETRANSLATE(B443, ""en"", ""vi"")"),"Phần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8[T91I02M13E24_35S46I57G68N79A80T91U02R1"&amp;"3E24]3].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riê"&amp;"ng biệt của nhạc cụ nổi bật.")</f>
        <v>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riêng biệt của nhạc cụ nổi bật.</v>
      </c>
      <c r="D443" s="2"/>
    </row>
    <row r="444">
      <c r="A444" s="1" t="s">
        <v>815</v>
      </c>
      <c r="B444" s="1" t="s">
        <v>816</v>
      </c>
      <c r="C444" s="2" t="str">
        <f>IFERROR(__xludf.DUMMYFUNCTION("GOOGLETRANSLATE(B444, ""en"", ""vi"")"),"Âm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không"&amp;"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[[T01I12M23E34_45S56I67G78N89A90T01U1"&amp;"2R23E34]4 t5im6e 7si8gn9at0ur1e2], tiếp tục tạo nên sự khác biệt so với phong cách [G1E2N3R4E5] truyền thống. Xuyên suốt, âm nhạc phản ánh phong cách cá nhân của [A1R2T3I4S5T6], khiến nó trở thành một trải nghiệm nghe thực sự độc đáo. Cuối cùng, bài hát c"&amp;"hạy trong [T1M213] giây, mang lại nhiều thời gian để đánh giá cao nhiều yếu tố hấp dẫn của nó.")</f>
        <v>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[[T01I12M23E34_45S56I67G78N89A90T01U12R23E34]4 t5im6e 7si8gn9at0ur1e2], tiếp tục tạo nên sự khác biệt so với phong cách [G1E2N3R4E5] truyền thống. Xuyên suốt, âm nhạc phản ánh phong cách cá nhân của [A1R2T3I4S5T6], khiến nó trở thành một trải nghiệm nghe thực sự độc đáo. Cuối cùng, bài hát chạy trong [T1M213] giây, mang lại nhiều thời gian để đánh giá cao nhiều yếu tố hấp dẫn của nó.</v>
      </c>
      <c r="D444" s="2"/>
    </row>
    <row r="445">
      <c r="A445" s="1" t="s">
        <v>817</v>
      </c>
      <c r="B445" s="1" t="s">
        <v>818</v>
      </c>
      <c r="C445" s="2" t="str">
        <f>IFERROR(__xludf.DUMMYFUNCTION("GOOGLETRANSLATE(B445, ""en"", ""vi"")"),"Bản nhạc này có [ti0me1 s2ig3na4tu5re6 o7f 8[T91I02M13E24_35S46I57G68N79A80T91U02R13E24]3] và giai điệu không được tạo bằng [I1N2S3T4R5U6M7E8N9T0]. Bài hát duy trì mức [te0mp1o2] vừa phải trong suốt thời lượng của nó và thành phần âm nhạc tổng thể được nâ"&amp;"ng cao nhờ sự hiện diện của [I1N2S3T4R5U6M7E8N9T0S1].")</f>
        <v>Bản nhạc này có [ti0me1 s2ig3na4tu5re6 o7f 8[T91I02M13E24_35S46I57G68N79A80T91U02R13E24]3] và giai điệu không được tạo bằng [I1N2S3T4R5U6M7E8N9T0]. Bài hát duy trì mức [te0mp1o2] vừa phải trong suốt thời lượng của nó và thành phần âm nhạc tổng thể được nâng cao nhờ sự hiện diện của [I1N2S3T4R5U6M7E8N9T0S1].</v>
      </c>
      <c r="D445" s="2"/>
    </row>
    <row r="446">
      <c r="A446" s="1" t="s">
        <v>819</v>
      </c>
      <c r="B446" s="1" t="s">
        <v>820</v>
      </c>
      <c r="C446" s="2" t="str">
        <f>IFERROR(__xludf.DUMMYFUNCTION("GOOGLETRANSLATE(B446, ""en"", ""vi"")"),"Nhịp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nhạ"&amp;"c này góp phần tạo nên chất lượng cảm xúc đặc biệt, khiến nó trở thành một bản nhạc đặc biệt, nổi bật so với các bài hát khác cùng thể loại. Nhìn chung, sự kết hợp của những yếu tố này tạo nên một trải nghiệm âm nhạc vừa đáng nhớ vừa gợi nhiều cảm xúc.")</f>
        <v>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nhạc này góp phần tạo nên chất lượng cảm xúc đặc biệt, khiến nó trở thành một bản nhạc đặc biệt, nổi bật so với các bài hát khác cùng thể loại. Nhìn chung, sự kết hợp của những yếu tố này tạo nên một trải nghiệm âm nhạc vừa đáng nhớ vừa gợi nhiều cảm xúc.</v>
      </c>
      <c r="D446" s="2"/>
    </row>
    <row r="447">
      <c r="A447" s="1" t="s">
        <v>821</v>
      </c>
      <c r="B447" s="1" t="s">
        <v>822</v>
      </c>
      <c r="C447" s="2" t="str">
        <f>IFERROR(__xludf.DUMMYFUNCTION("GOOGLETRANSLATE(B447, ""en"", ""vi"")"),"Loại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dõ"&amp;"i.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đ"&amp;"iển.")</f>
        <v>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điển.</v>
      </c>
      <c r="D447" s="2"/>
    </row>
    <row r="448">
      <c r="A448" s="1" t="s">
        <v>823</v>
      </c>
      <c r="B448" s="1" t="s">
        <v>824</v>
      </c>
      <c r="C448" s="2" t="str">
        <f>IFERROR(__xludf.DUMMYFUNCTION("GOOGLETRANSLATE(B448, ""en"", ""vi"")"),"Đây là bài hát [T1M213] giây có [te0mp1o2] vừa phải và nhịp điệu mượt mà, đều đặn.")</f>
        <v>Đây là bài hát [T1M213] giây có [te0mp1o2] vừa phải và nhịp điệu mượt mà, đều đặn.</v>
      </c>
      <c r="D448" s="2"/>
    </row>
    <row r="449">
      <c r="A449" s="1" t="s">
        <v>825</v>
      </c>
      <c r="B449" s="1" t="s">
        <v>826</v>
      </c>
      <c r="C449" s="2" t="str">
        <f>IFERROR(__xludf.DUMMYFUNCTION("GOOGLETRANSLATE(B449, ""en"", ""vi"")"),"Loại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[[N01U12M23_34B45A56R"&amp;"67S78]8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tă"&amp;"ng thêm chất lượng độc đáo của nó. Khi âm nhạc tiến triển, nó tỏa ra [E1M2O3T4I5O6N7], khiến nó trở thành một tác phẩm nghệ thuật mạnh mẽ và đầy cảm xúc.")</f>
        <v>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tăng thêm chất lượng độc đáo của nó. Khi âm nhạc tiến triển, nó tỏa ra [E1M2O3T4I5O6N7], khiến nó trở thành một tác phẩm nghệ thuật mạnh mẽ và đầy cảm xúc.</v>
      </c>
      <c r="D449" s="2"/>
    </row>
    <row r="450">
      <c r="A450" s="1" t="s">
        <v>827</v>
      </c>
      <c r="B450" s="1" t="s">
        <v>828</v>
      </c>
      <c r="C450" s="2" t="str">
        <f>IFERROR(__xludf.DUMMYFUNCTION("GOOGLETRANSLATE(B450, ""en"", ""vi"")"),"Để khiến mọi người muốn nhảy, âm nhạc phải có [I1N2S3T4R5U6M7E8N9T0S1]. Thật không may, bài hát này hiện thiếu năng lượng cần thiết để truyền cảm hứng cho mọi người chuyển động. Bằng cách kết hợp các nhạc cụ và âm thanh phù hợp, âm nhạc có thể trở nên sốn"&amp;"g động và hấp dẫn hơn, dẫn đến mong muốn nhảy múa của người nghe lớn hơn.")</f>
        <v>Để khiến mọi người muốn nhảy, âm nhạc phải có [I1N2S3T4R5U6M7E8N9T0S1]. Thật không may, bài hát này hiện thiếu năng lượng cần thiết để truyền cảm hứng cho mọi người chuyển động. Bằng cách kết hợp các nhạc cụ và âm thanh phù hợp, âm nhạc có thể trở nên sống động và hấp dẫn hơn, dẫn đến mong muốn nhảy múa của người nghe lớn hơn.</v>
      </c>
      <c r="D450" s="2"/>
    </row>
    <row r="451">
      <c r="A451" s="1" t="s">
        <v>829</v>
      </c>
      <c r="B451" s="1" t="s">
        <v>830</v>
      </c>
      <c r="C451" s="2" t="str">
        <f>IFERROR(__xludf.DUMMYFUNCTION("GOOGLETRANSLATE(B451, ""en"", ""vi"")"),"[I1N2S3T4R5U6M7E8N9T0S1]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["&amp;"[K01E12Y23]3 k4ey5] thêm hương vị độc đáo cho âm nhạc. Ngoài ra, âm nhạc còn có đặc điểm là [E1M2O3T4I5O6N7], khiến nó trở thành một trải nghiệm nghe hấp dẫn.")</f>
        <v>[I1N2S3T4R5U6M7E8N9T0S1]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[[K01E12Y23]3 k4ey5] thêm hương vị độc đáo cho âm nhạc. Ngoài ra, âm nhạc còn có đặc điểm là [E1M2O3T4I5O6N7], khiến nó trở thành một trải nghiệm nghe hấp dẫn.</v>
      </c>
      <c r="D451" s="2"/>
    </row>
    <row r="452">
      <c r="A452" s="1" t="s">
        <v>831</v>
      </c>
      <c r="B452" s="1" t="s">
        <v>832</v>
      </c>
      <c r="C452" s="2" t="str">
        <f>IFERROR(__xludf.DUMMYFUNCTION("GOOGLETRANSLATE(B452, ""en"", ""vi"")"),"Bản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c"&amp;"ác giác quan.")</f>
        <v>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các giác quan.</v>
      </c>
      <c r="D452" s="2"/>
    </row>
    <row r="453">
      <c r="A453" s="1" t="s">
        <v>23</v>
      </c>
      <c r="B453" s="1" t="s">
        <v>833</v>
      </c>
      <c r="C453" s="2" t="str">
        <f>IFERROR(__xludf.DUMMYFUNCTION("GOOGLETRANSLATE(B453, ""en"", ""vi"")"),"Bản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nh"&amp;"ịp điệu và giai điệu độc đáo. Đây là một tác phẩm mạnh mẽ thể hiện tính nghệ thuật và sự sáng tạo của nhà soạn nhạc và chắc chắn sẽ để lại ấn tượng lâu dài cho bất kỳ ai nghe nó.")</f>
        <v>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nhịp điệu và giai điệu độc đáo. Đây là một tác phẩm mạnh mẽ thể hiện tính nghệ thuật và sự sáng tạo của nhà soạn nhạc và chắc chắn sẽ để lại ấn tượng lâu dài cho bất kỳ ai nghe nó.</v>
      </c>
      <c r="D453" s="2"/>
    </row>
    <row r="454">
      <c r="A454" s="1" t="s">
        <v>834</v>
      </c>
      <c r="B454" s="1" t="s">
        <v>835</v>
      </c>
      <c r="C454" s="2" t="str">
        <f>IFERROR(__xludf.DUMMYFUNCTION("GOOGLETRANSLATE(B454, ""en"", ""vi"")"),"[ti0me1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f>
        <v>[ti0me1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v>
      </c>
      <c r="D454" s="2"/>
    </row>
    <row r="455">
      <c r="A455" s="1" t="s">
        <v>836</v>
      </c>
      <c r="B455" s="1" t="s">
        <v>837</v>
      </c>
      <c r="C455" s="2" t="str">
        <f>IFERROR(__xludf.DUMMYFUNCTION("GOOGLETRANSLATE(B455, ""en"", ""vi"")"),"Bài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["&amp;"ti0me1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f>
        <v>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v>
      </c>
      <c r="D455" s="2"/>
    </row>
    <row r="456">
      <c r="A456" s="1" t="s">
        <v>487</v>
      </c>
      <c r="B456" s="1" t="s">
        <v>838</v>
      </c>
      <c r="C456" s="2" t="str">
        <f>IFERROR(__xludf.DUMMYFUNCTION("GOOGLETRANSLATE(B456, ""en"", ""vi"")"),"[te0mp1o2]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"&amp;"là một trải nghiệm phấn khích và thú vị, chắc chắn sẽ nâng cao tinh thần và giúp bạn vận động.")</f>
        <v>[te0mp1o2]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là một trải nghiệm phấn khích và thú vị, chắc chắn sẽ nâng cao tinh thần và giúp bạn vận động.</v>
      </c>
      <c r="D456" s="2"/>
    </row>
    <row r="457">
      <c r="A457" s="1" t="s">
        <v>839</v>
      </c>
      <c r="B457" s="1" t="s">
        <v>840</v>
      </c>
      <c r="C457" s="2" t="str">
        <f>IFERROR(__xludf.DUMMYFUNCTION("GOOGLETRANSLATE(B457, ""en"", ""vi"")"),"Với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đư"&amp;"ợc phát với tốc độ nhanh, thể hiện sự thể hiện thực sự của thể loại [G1E2N3R4E5]. Xuyên suốt bài hát, người nghe có thể thưởng thức [[N01U12M23_34B45A56R67S78]8 b9ar0s1] giai điệu lôi cuốn.")</f>
        <v>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được phát với tốc độ nhanh, thể hiện sự thể hiện thực sự của thể loại [G1E2N3R4E5]. Xuyên suốt bài hát, người nghe có thể thưởng thức [[N01U12M23_34B45A56R67S78]8 b9ar0s1] giai điệu lôi cuốn.</v>
      </c>
      <c r="D457" s="2"/>
    </row>
    <row r="458">
      <c r="A458" s="1" t="s">
        <v>841</v>
      </c>
      <c r="B458" s="1" t="s">
        <v>842</v>
      </c>
      <c r="C458" s="2" t="str">
        <f>IFERROR(__xludf.DUMMYFUNCTION("GOOGLETRANSLATE(B458, ""en"", ""vi"")"),"Âm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f>
        <v>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v>
      </c>
      <c r="D458" s="2"/>
    </row>
    <row r="459">
      <c r="A459" s="1" t="s">
        <v>843</v>
      </c>
      <c r="B459" s="1" t="s">
        <v>844</v>
      </c>
      <c r="C459" s="2" t="str">
        <f>IFERROR(__xludf.DUMMYFUNCTION("GOOGLETRANSLATE(B459, ""en"", ""vi"")"),"Bản nhạc này có [te0mp1o2] vừa phải và kéo dài trong [T1M213] giây. Nó không có những đặc điểm điển hình của thể loại [G1E2N3R4E5].")</f>
        <v>Bản nhạc này có [te0mp1o2] vừa phải và kéo dài trong [T1M213] giây. Nó không có những đặc điểm điển hình của thể loại [G1E2N3R4E5].</v>
      </c>
      <c r="D459" s="2"/>
    </row>
    <row r="460">
      <c r="A460" s="1" t="s">
        <v>845</v>
      </c>
      <c r="B460" s="1" t="s">
        <v>846</v>
      </c>
      <c r="C460" s="2" t="str">
        <f>IFERROR(__xludf.DUMMYFUNCTION("GOOGLETRANSLATE(B460, ""en"", ""vi"")"),"Với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v"&amp;"ắng mặt đáng chú ý trong bài hát này là [I1N2S3T4R5U6M7E8N9T0S1], càng làm tăng thêm tính chất độc đáo của nó. Âm nhạc này thách thức sự thể hiện điển hình của âm thanh [G1E2N3R4E5] cổ điển.")</f>
        <v>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vắng mặt đáng chú ý trong bài hát này là [I1N2S3T4R5U6M7E8N9T0S1], càng làm tăng thêm tính chất độc đáo của nó. Âm nhạc này thách thức sự thể hiện điển hình của âm thanh [G1E2N3R4E5] cổ điển.</v>
      </c>
      <c r="D460" s="2"/>
    </row>
    <row r="461">
      <c r="A461" s="1" t="s">
        <v>847</v>
      </c>
      <c r="B461" s="1" t="s">
        <v>848</v>
      </c>
      <c r="C461" s="2" t="str">
        <f>IFERROR(__xludf.DUMMYFUNCTION("GOOGLETRANSLATE(B461, ""en"", ""vi"")"),"Bài hát này thuộc thể loại [G1E2N3R4E5] và có thời gian chạy là [T1M213] giây với nhịp điệu đều đặn và vừa phải. Phạm vi cao độ giới hạn của âm nhạc là [R1A2N3G4E5] [oc0ta1ve2s3] cho phép nhấn mạnh hơn vào các sắc thái của giai điệu và nhịp điệu, đồng thờ"&amp;"i việc sử dụng [[K01E12Y23]3 k4ey5] sẽ truyền tải âm thanh cộng hưởng và độc đáo. Sáng tác của bài hát này không liên quan đến việc sử dụng [I1N2S3T4R5U6M7E8N9T0S1], và [T1I2M3E4_5S6I7G8N9A0T1U2R3E4] là thước đo của âm nhạc với độ chậm [te0mp1o2]. Nhìn ch"&amp;"ung, bài hát bao gồm [[N01U12M23_34B45A56R67S78]8 b9ar0s1].")</f>
        <v>Bài hát này thuộc thể loại [G1E2N3R4E5] và có thời gian chạy là [T1M213] giây với nhịp điệu đều đặn và vừa phải. Phạm vi cao độ giới hạn của âm nhạc là [R1A2N3G4E5] [oc0ta1ve2s3] cho phép nhấn mạnh hơn vào các sắc thái của giai điệu và nhịp điệu, đồng thời việc sử dụng [[K01E12Y23]3 k4ey5] sẽ truyền tải âm thanh cộng hưởng và độc đáo. Sáng tác của bài hát này không liên quan đến việc sử dụng [I1N2S3T4R5U6M7E8N9T0S1], và [T1I2M3E4_5S6I7G8N9A0T1U2R3E4] là thước đo của âm nhạc với độ chậm [te0mp1o2]. Nhìn chung, bài hát bao gồm [[N01U12M23_34B45A56R67S78]8 b9ar0s1].</v>
      </c>
      <c r="D461" s="2"/>
    </row>
    <row r="462">
      <c r="A462" s="1" t="s">
        <v>849</v>
      </c>
      <c r="B462" s="1" t="s">
        <v>850</v>
      </c>
      <c r="C462" s="2" t="str">
        <f>IFERROR(__xludf.DUMMYFUNCTION("GOOGLETRANSLATE(B462, ""en"", ""vi"")"),"[ke0y1]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f>
        <v>[ke0y1]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v>
      </c>
      <c r="D462" s="2"/>
    </row>
    <row r="463">
      <c r="A463" s="1" t="s">
        <v>851</v>
      </c>
      <c r="B463" s="1" t="s">
        <v>852</v>
      </c>
      <c r="C463" s="2" t="str">
        <f>IFERROR(__xludf.DUMMYFUNCTION("GOOGLETRANSLATE(B463, ""en"", ""vi"")"),"Bản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[I1N2S3T4R"&amp;"5U6M7E8N9T0S1].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cách"&amp;" [G1E2N3R4E5], nhưng những yếu tố độc đáo của nó đã góp phần tạo nên nét đặc trưng tổng thể của nó.")</f>
        <v>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 [G1E2N3R4E5], nhưng những yếu tố độc đáo của nó đã góp phần tạo nên nét đặc trưng tổng thể của nó.</v>
      </c>
      <c r="D463" s="2"/>
    </row>
    <row r="464">
      <c r="A464" s="1" t="s">
        <v>110</v>
      </c>
      <c r="B464" s="1" t="s">
        <v>853</v>
      </c>
      <c r="C464" s="2" t="str">
        <f>IFERROR(__xludf.DUMMYFUNCTION("GOOGLETRANSLATE(B464, ""en"", ""vi"")"),"
Phạm vi cao độ nhỏ gọn của [R1A2N3G4E5] [oc0ta1ve2s3] có thể có tác động đáng kể đến buổi biểu diễn âm nhạc. Bằng cách hạn chế phạm vi nốt nhạc có sẵn, các nhạc sĩ buộc phải tập trung vào các yếu tố thiết yếu nhất của âm nhạc và mang đến một màn trình d"&amp;"iễn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 n"&amp;"hỏ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va"&amp;"i trò là một công cụ mạnh mẽ để tạo ra âm nhạc đáng nhớ và có sức ảnh hưởng.")</f>
        <v>
Phạm vi cao độ nhỏ gọn của [R1A2N3G4E5] [oc0ta1ve2s3] có thể có tác động đáng kể đến buổi biểu diễn âm nhạc. Bằng cách hạn chế phạm vi nốt nhạc có sẵn, các nhạc sĩ buộc phải tập trung vào các yếu tố thiết yếu nhất của âm nhạc và mang đến một màn trình diễn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 nhỏ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vai trò là một công cụ mạnh mẽ để tạo ra âm nhạc đáng nhớ và có sức ảnh hưởng.</v>
      </c>
      <c r="D464" s="2"/>
    </row>
    <row r="465">
      <c r="A465" s="1" t="s">
        <v>273</v>
      </c>
      <c r="B465" s="1" t="s">
        <v>854</v>
      </c>
      <c r="C465" s="2" t="str">
        <f>IFERROR(__xludf.DUMMYFUNCTION("GOOGLETRANSLATE(B465, ""en"", ""vi"")"),"Trong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c"&amp;"ùng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cá"&amp;"ch cấu trúc âm nhạc và cách các nhịp được nhóm lại với nhau.")</f>
        <v>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cách cấu trúc âm nhạc và cách các nhịp được nhóm lại với nhau.</v>
      </c>
      <c r="D465" s="2"/>
    </row>
    <row r="466">
      <c r="A466" s="1" t="s">
        <v>855</v>
      </c>
      <c r="B466" s="1" t="s">
        <v>856</v>
      </c>
      <c r="C466" s="2" t="str">
        <f>IFERROR(__xludf.DUMMYFUNCTION("GOOGLETRANSLATE(B466, ""en"", ""vi"")"),"Bản nhạc này có [te0mp1o2] vừa phải và phạm vi cao độ của nó nằm trong [R1A2N3G4E5] [oc0ta1ve2s3].")</f>
        <v>Bản nhạc này có [te0mp1o2] vừa phải và phạm vi cao độ của nó nằm trong [R1A2N3G4E5] [oc0ta1ve2s3].</v>
      </c>
      <c r="D466" s="2"/>
    </row>
    <row r="467">
      <c r="A467" s="1" t="s">
        <v>855</v>
      </c>
      <c r="B467" s="1" t="s">
        <v>857</v>
      </c>
      <c r="C467" s="2" t="str">
        <f>IFERROR(__xludf.DUMMYFUNCTION("GOOGLETRANSLATE(B467, ""en"", ""vi"")"),"Bản nhạc có [te0mp1o2] vừa phải và thể hiện phạm vi cao độ trong [R1A2N3G4E5] [oc0ta1ve2s3].")</f>
        <v>Bản nhạc có [te0mp1o2] vừa phải và thể hiện phạm vi cao độ trong [R1A2N3G4E5] [oc0ta1ve2s3].</v>
      </c>
      <c r="D467" s="2"/>
    </row>
    <row r="468">
      <c r="A468" s="1" t="s">
        <v>858</v>
      </c>
      <c r="B468" s="1" t="s">
        <v>859</v>
      </c>
      <c r="C468" s="2" t="str">
        <f>IFERROR(__xludf.DUMMYFUNCTION("GOOGLETRANSLATE(B468, ""en"", ""vi"")"),"Việc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"&amp;"của âm nhạc [te0mp1o2]. Là một ví dụ điển hình cho phong cách [G1E2N3R4E5], cấu trúc của bài hát này tuân theo [[N01U12M23_34B45A56R67S78]8 b9ar0s1], tạo nên một bản nhạc gắn kết và hấp dẫn.")</f>
        <v>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của âm nhạc [te0mp1o2]. Là một ví dụ điển hình cho phong cách [G1E2N3R4E5], cấu trúc của bài hát này tuân theo [[N01U12M23_34B45A56R67S78]8 b9ar0s1], tạo nên một bản nhạc gắn kết và hấp dẫn.</v>
      </c>
      <c r="D468" s="2"/>
    </row>
    <row r="469">
      <c r="A469" s="1" t="s">
        <v>154</v>
      </c>
      <c r="B469" s="1" t="s">
        <v>860</v>
      </c>
      <c r="C469" s="2" t="str">
        <f>IFERROR(__xludf.DUMMYFUNCTION("GOOGLETRANSLATE(B469, ""en"", ""vi"")"),"Âm nhạc được tạo ra với sự trợ giúp của các nhạc cụ mang lại âm thanh đặc biệt.")</f>
        <v>Âm nhạc được tạo ra với sự trợ giúp của các nhạc cụ mang lại âm thanh đặc biệt.</v>
      </c>
      <c r="D469" s="2"/>
    </row>
    <row r="470">
      <c r="A470" s="1" t="s">
        <v>861</v>
      </c>
      <c r="B470" s="1" t="s">
        <v>862</v>
      </c>
      <c r="C470" s="2" t="str">
        <f>IFERROR(__xludf.DUMMYFUNCTION("GOOGLETRANSLATE(B470, ""en"", ""vi"")"),"Bài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[[N01U12M23_"&amp;"34B45A56R67S78]8 b9ar0s1], tạo nên một bố cục hài hòa.")</f>
        <v>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[[N01U12M23_34B45A56R67S78]8 b9ar0s1], tạo nên một bố cục hài hòa.</v>
      </c>
      <c r="D470" s="2"/>
    </row>
    <row r="471">
      <c r="A471" s="1" t="s">
        <v>863</v>
      </c>
      <c r="B471" s="1" t="s">
        <v>864</v>
      </c>
      <c r="C471" s="2" t="str">
        <f>IFERROR(__xludf.DUMMYFUNCTION("GOOGLETRANSLATE(B471, ""en"", ""vi"")"),"Buổi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f>
        <v>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v>
      </c>
      <c r="D471" s="2"/>
    </row>
    <row r="472">
      <c r="A472" s="1" t="s">
        <v>865</v>
      </c>
      <c r="B472" s="1" t="s">
        <v>866</v>
      </c>
      <c r="C472" s="2" t="str">
        <f>IFERROR(__xludf.DUMMYFUNCTION("GOOGLETRANSLATE(B472, ""en"", ""vi"")"),"Nhạc cụ chính được sử dụng cho bản giai điệu là [I1N2S3T4R5U6M7E8N9T0]. Bài hát này phát trong [T1M213] giây.")</f>
        <v>Nhạc cụ chính được sử dụng cho bản giai điệu là [I1N2S3T4R5U6M7E8N9T0]. Bài hát này phát trong [T1M213] giây.</v>
      </c>
      <c r="D472" s="2"/>
    </row>
    <row r="473">
      <c r="A473" s="1" t="s">
        <v>352</v>
      </c>
      <c r="B473" s="1" t="s">
        <v>867</v>
      </c>
      <c r="C473" s="2" t="str">
        <f>IFERROR(__xludf.DUMMYFUNCTION("GOOGLETRANSLATE(B473, ""en"", ""vi"")"),"Phạm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há"&amp;"t này không liên quan đến việc sử dụng [I1N2S3T4R5U6M7E8N9T0S1] và dựa trên [[T01I12M23E34_45S56I67G78N89A90T01U12R23E34]4 t5im6e 7si8gn9at0ur1e2]. Nó được thực hiện ở tốc độ vừa phải, truyền tải hiệu quả [E1M2O3T4I5O6N7].")</f>
        <v>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hát này không liên quan đến việc sử dụng [I1N2S3T4R5U6M7E8N9T0S1] và dựa trên [[T01I12M23E34_45S56I67G78N89A90T01U12R23E34]4 t5im6e 7si8gn9at0ur1e2]. Nó được thực hiện ở tốc độ vừa phải, truyền tải hiệu quả [E1M2O3T4I5O6N7].</v>
      </c>
      <c r="D473" s="2"/>
    </row>
    <row r="474">
      <c r="A474" s="1" t="s">
        <v>868</v>
      </c>
      <c r="B474" s="1" t="s">
        <v>869</v>
      </c>
      <c r="C474" s="2" t="str">
        <f>IFERROR(__xludf.DUMMYFUNCTION("GOOGLETRANSLATE(B474, ""en"", ""vi"")"),"Bản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giúp"&amp;" tăng thêm chiều sâu và độ phức tạp cho âm nhạc. Tổng cộng, bài hát bao gồm khoảng [[N01U12M23_34B45A56R67S78]8 b9ar0s1], mỗi thành phần đều góp phần tạo nên vẻ đẹp và tính nghệ thuật tổng thể của tác phẩm.")</f>
        <v>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 tăng thêm chiều sâu và độ phức tạp cho âm nhạc. Tổng cộng, bài hát bao gồm khoảng [[N01U12M23_34B45A56R67S78]8 b9ar0s1], mỗi thành phần đều góp phần tạo nên vẻ đẹp và tính nghệ thuật tổng thể của tác phẩm.</v>
      </c>
      <c r="D474" s="2"/>
    </row>
    <row r="475">
      <c r="A475" s="1" t="s">
        <v>870</v>
      </c>
      <c r="B475" s="1" t="s">
        <v>871</v>
      </c>
      <c r="C475" s="2" t="str">
        <f>IFERROR(__xludf.DUMMYFUNCTION("GOOGLETRANSLATE(B475, ""en"", ""vi"")"),"Bài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pho"&amp;"ng phú hơn khi bổ sung [I1N2S3T4R5U6M7E8N9T0S1]. Mặc dù phức tạp nhưng [te0mp1o2] của bài hát này tương đối thấp và được chia thành [[N01U12M23_34B45A56R67S78]8 b9ar0s1].")</f>
        <v>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phong phú hơn khi bổ sung [I1N2S3T4R5U6M7E8N9T0S1]. Mặc dù phức tạp nhưng [te0mp1o2] của bài hát này tương đối thấp và được chia thành [[N01U12M23_34B45A56R67S78]8 b9ar0s1].</v>
      </c>
      <c r="D475" s="2"/>
    </row>
    <row r="476">
      <c r="A476" s="1" t="s">
        <v>872</v>
      </c>
      <c r="B476" s="1" t="s">
        <v>873</v>
      </c>
      <c r="C476" s="2" t="str">
        <f>IFERROR(__xludf.DUMMYFUNCTION("GOOGLETRANSLATE(B476, ""en"", ""vi"")"),"Âm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"&amp;"này không thường thấy trong thể loại này, càng khiến nó trở nên khác biệt so với thông thường.")</f>
        <v>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này không thường thấy trong thể loại này, càng khiến nó trở nên khác biệt so với thông thường.</v>
      </c>
      <c r="D476" s="2"/>
    </row>
    <row r="477">
      <c r="A477" s="1" t="s">
        <v>874</v>
      </c>
      <c r="B477" s="1" t="s">
        <v>875</v>
      </c>
      <c r="C477" s="2" t="str">
        <f>IFERROR(__xludf.DUMMYFUNCTION("GOOGLETRANSLATE(B477, ""en"", ""vi"")"),"Việc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lư"&amp;"ợng.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"&amp;"truyền thống âm nhạc [G1E2N3R4E5].")</f>
        <v>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truyền thống âm nhạc [G1E2N3R4E5].</v>
      </c>
      <c r="D477" s="2"/>
    </row>
    <row r="478">
      <c r="A478" s="1" t="s">
        <v>259</v>
      </c>
      <c r="B478" s="1" t="s">
        <v>876</v>
      </c>
      <c r="C478" s="2" t="str">
        <f>IFERROR(__xludf.DUMMYFUNCTION("GOOGLETRANSLATE(B478, ""en"", ""vi"")"),"Nhạc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d"&amp;"õi, cùng [ti0me1 s2ig3na4tu5re6 o7f 8[T91I02M13E24_35S46I57G68N79A80T91U02R13E24]3]. [te0mp1o2] vừa phải của âm nhạc bổ sung cho cảm giác [E1M2O3T4I5O6N7] mà nó gợi lên, mang lại trải nghiệm âm nhạc độc đáo và đáng nhớ.")</f>
        <v>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dõi, cùng [ti0me1 s2ig3na4tu5re6 o7f 8[T91I02M13E24_35S46I57G68N79A80T91U02R13E24]3]. [te0mp1o2] vừa phải của âm nhạc bổ sung cho cảm giác [E1M2O3T4I5O6N7] mà nó gợi lên, mang lại trải nghiệm âm nhạc độc đáo và đáng nhớ.</v>
      </c>
      <c r="D478" s="2"/>
    </row>
    <row r="479">
      <c r="A479" s="1" t="s">
        <v>877</v>
      </c>
      <c r="B479" s="1" t="s">
        <v>878</v>
      </c>
      <c r="C479" s="2" t="str">
        <f>IFERROR(__xludf.DUMMYFUNCTION("GOOGLETRANSLATE(B479, ""en"", ""vi"")"),"Dải cao độ của [R1A2N3G4E5] [oc0ta1ve2s3] tạo thêm nét đặc biệt cho âm nhạc, nhấn mạnh chiều sâu cảm xúc của nó, trong khi [[K01E12Y23]3 k4ey5] mang lại chất lượng cảm xúc đặc biệt. Độ dài của bản nhạc là [T1M213] giây và nhịp điệu êm dịu của nó bổ sung c"&amp;"ho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[G1E2N3R4E5], thể "&amp;"hiện những đặc điểm riêng của từng thể loại và tạo ra trải nghiệm nghe hấp dẫn.")</f>
        <v>Dải cao độ của [R1A2N3G4E5] [oc0ta1ve2s3] tạo thêm nét đặc biệt cho âm nhạc, nhấn mạnh chiều sâu cảm xúc của nó, trong khi [[K01E12Y23]3 k4ey5] mang lại chất lượng cảm xúc đặc biệt. Độ dài của bản nhạc là [T1M213] giây và nhịp điệu êm dịu của nó bổ sung cho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[G1E2N3R4E5], thể hiện những đặc điểm riêng của từng thể loại và tạo ra trải nghiệm nghe hấp dẫn.</v>
      </c>
      <c r="D479" s="2"/>
    </row>
    <row r="480">
      <c r="A480" s="1" t="s">
        <v>879</v>
      </c>
      <c r="B480" s="1" t="s">
        <v>880</v>
      </c>
      <c r="C480" s="2" t="str">
        <f>IFERROR(__xludf.DUMMYFUNCTION("GOOGLETRANSLATE(B480, ""en"", ""vi"")"),"[ke0y1]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cho"&amp;" nó một cấu trúc nhịp điệu riêng biệt. Nhìn chung, những yếu tố này kết hợp với nhau để tạo nên một trải nghiệm âm nhạc khác biệt và thú vị.")</f>
        <v>[ke0y1]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 nó một cấu trúc nhịp điệu riêng biệt. Nhìn chung, những yếu tố này kết hợp với nhau để tạo nên một trải nghiệm âm nhạc khác biệt và thú vị.</v>
      </c>
      <c r="D480" s="2"/>
    </row>
    <row r="481">
      <c r="A481" s="1" t="s">
        <v>881</v>
      </c>
      <c r="B481" s="1" t="s">
        <v>882</v>
      </c>
      <c r="C481" s="2" t="str">
        <f>IFERROR(__xludf.DUMMYFUNCTION("GOOGLETRANSLATE(B481, ""en"", ""vi"")"),"Trong bản nhạc này, [I1N2S3T4R5U6M7E8N9T0] không phải là nhạc cụ chính được sử dụng để tạo giai điệu. Tuy nhiên, âm nhạc trong [[K01E12Y23]3 k4ey5] lại mang đến cho bài hát một chất cảm xúc đặc biệt. Bản nhạc dài [T1M213] giây và có [[T01I12M23E34_45S56I6"&amp;"7G78N89A90T01U12R23E34]4 t5im6e 7si8gn9at0ur1e2] không điển hình.")</f>
        <v>Trong bản nhạc này, [I1N2S3T4R5U6M7E8N9T0] không phải là nhạc cụ chính được sử dụng để tạo giai điệu. Tuy nhiên, âm nhạc trong [[K01E12Y23]3 k4ey5] lại mang đến cho bài hát một chất cảm xúc đặc biệt. Bản nhạc dài [T1M213] giây và có [[T01I12M23E34_45S56I67G78N89A90T01U12R23E34]4 t5im6e 7si8gn9at0ur1e2] không điển hình.</v>
      </c>
      <c r="D481" s="2"/>
    </row>
    <row r="482">
      <c r="A482" s="1" t="s">
        <v>883</v>
      </c>
      <c r="B482" s="1" t="s">
        <v>884</v>
      </c>
      <c r="C482" s="2" t="str">
        <f>IFERROR(__xludf.DUMMYFUNCTION("GOOGLETRANSLATE(B482, ""en"", ""vi"")"),"Bản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đặn,"&amp;" như được chỉ ra bởi [T1I2M3E4_5S6I7G8N9A0T1U2R3E4]. [te0mp1o2] của bản nhạc này quá nhẹ để khiêu vũ nhưng nó mang lại trải nghiệm nghe yên tĩnh.")</f>
        <v>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 như được chỉ ra bởi [T1I2M3E4_5S6I7G8N9A0T1U2R3E4]. [te0mp1o2] của bản nhạc này quá nhẹ để khiêu vũ nhưng nó mang lại trải nghiệm nghe yên tĩnh.</v>
      </c>
      <c r="D482" s="2"/>
    </row>
    <row r="483">
      <c r="A483" s="1" t="s">
        <v>885</v>
      </c>
      <c r="B483" s="1" t="s">
        <v>886</v>
      </c>
      <c r="C483" s="2" t="str">
        <f>IFERROR(__xludf.DUMMYFUNCTION("GOOGLETRANSLATE(B483, ""en"", ""vi"")"),"Với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"&amp;"thích và không có [I1N2S3T4R5U6M7E8N9T0S1]. Nhịp điệu của âm nhạc là [T1I2M3E4_5S6I7G8N9A0T1U2R3E4], bắt nguồn từ các quy ước của âm nhạc [G1E2N3R4E5] và có thể nghe thấy [[N01U12M23_34B45A56R67S78]8 b9ar0s1] xuyên suốt bài hát.")</f>
        <v>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thích và không có [I1N2S3T4R5U6M7E8N9T0S1]. Nhịp điệu của âm nhạc là [T1I2M3E4_5S6I7G8N9A0T1U2R3E4], bắt nguồn từ các quy ước của âm nhạc [G1E2N3R4E5] và có thể nghe thấy [[N01U12M23_34B45A56R67S78]8 b9ar0s1] xuyên suốt bài hát.</v>
      </c>
      <c r="D483" s="2"/>
    </row>
    <row r="484">
      <c r="A484" s="1" t="s">
        <v>521</v>
      </c>
      <c r="B484" s="1" t="s">
        <v>887</v>
      </c>
      <c r="C484" s="2" t="str">
        <f>IFERROR(__xludf.DUMMYFUNCTION("GOOGLETRANSLATE(B484, ""en"", ""vi"")"),"Âm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ti"&amp;"nh tế trong cách diễn đạt. Bằng cách nhấn mạnh giai điệu và cách diễn đạt trong phạm vi giới hạn của cao độ, bài hát tạo ra trải nghiệm âm nhạc độc đáo, vừa sống động vừa phức tạp.")</f>
        <v>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tinh tế trong cách diễn đạt. Bằng cách nhấn mạnh giai điệu và cách diễn đạt trong phạm vi giới hạn của cao độ, bài hát tạo ra trải nghiệm âm nhạc độc đáo, vừa sống động vừa phức tạp.</v>
      </c>
      <c r="D484" s="2"/>
    </row>
    <row r="485">
      <c r="A485" s="1" t="s">
        <v>37</v>
      </c>
      <c r="B485" s="1" t="s">
        <v>888</v>
      </c>
      <c r="C485" s="2" t="str">
        <f>IFERROR(__xludf.DUMMYFUNCTION("GOOGLETRANSLATE(B485, ""en"", ""vi"")"),"Âm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làm"&amp;"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giá"&amp;" cao âm nhạc hay thì tác phẩm này chắc chắn đáng để xem qua.")</f>
        <v>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 cao âm nhạc hay thì tác phẩm này chắc chắn đáng để xem qua.</v>
      </c>
      <c r="D485" s="2"/>
    </row>
    <row r="486">
      <c r="A486" s="1" t="s">
        <v>889</v>
      </c>
      <c r="B486" s="1" t="s">
        <v>890</v>
      </c>
      <c r="C486" s="2" t="str">
        <f>IFERROR(__xludf.DUMMYFUNCTION("GOOGLETRANSLATE(B486, ""en"", ""vi"")"),"Đó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k"&amp;"hả năng tiếp cận, khiến nó trở thành hit với nhiều người nghe.")</f>
        <v>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khả năng tiếp cận, khiến nó trở thành hit với nhiều người nghe.</v>
      </c>
      <c r="D486" s="2"/>
    </row>
    <row r="487">
      <c r="A487" s="1" t="s">
        <v>891</v>
      </c>
      <c r="B487" s="1" t="s">
        <v>892</v>
      </c>
      <c r="C487" s="2" t="str">
        <f>IFERROR(__xludf.DUMMYFUNCTION("GOOGLETRANSLATE(B487, ""en"", ""vi"")"),"Mặc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lạ"&amp;"i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đổ"&amp;"i nhịp độ mới mẻ. Cuối cùng, vẻ đẹp của âm nhạc nằm ở sự đa dạng và khả năng không ngừng phát triển cũng như thách thức những kỳ vọng của chúng ta.")</f>
        <v>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đổi nhịp độ mới mẻ. Cuối cùng, vẻ đẹp của âm nhạc nằm ở sự đa dạng và khả năng không ngừng phát triển cũng như thách thức những kỳ vọng của chúng ta.</v>
      </c>
      <c r="D487" s="2"/>
    </row>
    <row r="488">
      <c r="A488" s="1" t="s">
        <v>893</v>
      </c>
      <c r="B488" s="1" t="s">
        <v>894</v>
      </c>
      <c r="C488" s="2" t="str">
        <f>IFERROR(__xludf.DUMMYFUNCTION("GOOGLETRANSLATE(B488, ""en"", ""vi"")"),"Loại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8[T91I02M13E24_35S46I57G6"&amp;"8N79A80T91U02R13E24]3] không thông thường và không phù hợp với các quy ước của kiểu [G1E2N3R4E5]. Ngoài ra, thành phần còn có tính năng [[N01U12M23_34B45A56R67S78]8 b9ar0s1], góp phần tạo nên âm thanh độc đáo.")</f>
        <v>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8[T91I02M13E24_35S46I57G68N79A80T91U02R13E24]3] không thông thường và không phù hợp với các quy ước của kiểu [G1E2N3R4E5]. Ngoài ra, thành phần còn có tính năng [[N01U12M23_34B45A56R67S78]8 b9ar0s1], góp phần tạo nên âm thanh độc đáo.</v>
      </c>
      <c r="D488" s="2"/>
    </row>
    <row r="489">
      <c r="A489" s="1" t="s">
        <v>895</v>
      </c>
      <c r="B489" s="1" t="s">
        <v>896</v>
      </c>
      <c r="C489" s="2" t="str">
        <f>IFERROR(__xludf.DUMMYFUNCTION("GOOGLETRANSLATE(B489, ""en"", ""vi"")"),"[[T01I12M23E34_45S56I67G78N89A90T01U12R23E34]4 t5im6e 7si8gn9at0ur1e2] được sử dụng trong âm nhạc khi bài hát di chuyển vừa phải trong khoảng thời gian [T1M213] giây. Âm nhạc phải có tính năng [I1N2S3T4R5U6M7E8N9T0S1] để mang lại âm thanh mong muốn.")</f>
        <v>[[T01I12M23E34_45S56I67G78N89A90T01U12R23E34]4 t5im6e 7si8gn9at0ur1e2] được sử dụng trong âm nhạc khi bài hát di chuyển vừa phải trong khoảng thời gian [T1M213] giây. Âm nhạc phải có tính năng [I1N2S3T4R5U6M7E8N9T0S1] để mang lại âm thanh mong muốn.</v>
      </c>
      <c r="D489" s="2"/>
    </row>
    <row r="490">
      <c r="A490" s="1" t="s">
        <v>897</v>
      </c>
      <c r="B490" s="1" t="s">
        <v>898</v>
      </c>
      <c r="C490" s="2" t="str">
        <f>IFERROR(__xludf.DUMMYFUNCTION("GOOGLETRANSLATE(B490, ""en"", ""vi"")"),"Bản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"&amp;"đầy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[G"&amp;"1E2N3R4E5].")</f>
        <v>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[G1E2N3R4E5].</v>
      </c>
      <c r="D490" s="2"/>
    </row>
    <row r="491">
      <c r="A491" s="1" t="s">
        <v>899</v>
      </c>
      <c r="B491" s="1" t="s">
        <v>900</v>
      </c>
      <c r="C491" s="2" t="str">
        <f>IFERROR(__xludf.DUMMYFUNCTION("GOOGLETRANSLATE(B491, ""en"", ""vi"")"),"Bài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"&amp;"Mặc dù vậy, âm nhạc vẫn được phát với tốc độ nhanh và tỏa ra [E1M2O3T4I5O6N7]. Xuyên suốt bài hát, nó tiến triển qua [[N01U12M23_34B45A56R67S78]8 b9ar0s1], tạo nên trải nghiệm nghe độc ​​đáo và quyến rũ.")</f>
        <v>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Mặc dù vậy, âm nhạc vẫn được phát với tốc độ nhanh và tỏa ra [E1M2O3T4I5O6N7]. Xuyên suốt bài hát, nó tiến triển qua [[N01U12M23_34B45A56R67S78]8 b9ar0s1], tạo nên trải nghiệm nghe độc ​​đáo và quyến rũ.</v>
      </c>
      <c r="D491" s="2"/>
    </row>
    <row r="492">
      <c r="A492" s="1" t="s">
        <v>535</v>
      </c>
      <c r="B492" s="1" t="s">
        <v>901</v>
      </c>
      <c r="C492" s="2" t="str">
        <f>IFERROR(__xludf.DUMMYFUNCTION("GOOGLETRANSLATE(B492,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và"&amp;"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th"&amp;"êm một yếu tố hấp dẫn. Đoạn [te0mp1o2] chậm càng góp phần tạo nên tâm trạng chung của bài hát, đồng thời đi chệch khỏi các quy ước âm nhạc thông thường gắn liền với phong cách [G1E2N3R4E5].")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thêm một yếu tố hấp dẫn. Đoạn [te0mp1o2] chậm càng góp phần tạo nên tâm trạng chung của bài hát, đồng thời đi chệch khỏi các quy ước âm nhạc thông thường gắn liền với phong cách [G1E2N3R4E5].</v>
      </c>
      <c r="D492" s="2"/>
    </row>
    <row r="493">
      <c r="A493" s="1" t="s">
        <v>902</v>
      </c>
      <c r="B493" s="1" t="s">
        <v>903</v>
      </c>
      <c r="C493" s="2" t="str">
        <f>IFERROR(__xludf.DUMMYFUNCTION("GOOGLETRANSLATE(B493, ""en"", ""vi"")"),"Việc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"&amp;"và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tru"&amp;"yền tải một thông điệp cảm xúc độc đáo và mạnh mẽ đến khán giả.")</f>
        <v>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truyền tải một thông điệp cảm xúc độc đáo và mạnh mẽ đến khán giả.</v>
      </c>
      <c r="D493" s="2"/>
    </row>
    <row r="494">
      <c r="A494" s="1" t="s">
        <v>904</v>
      </c>
      <c r="B494" s="1" t="s">
        <v>905</v>
      </c>
      <c r="C494" s="2" t="str">
        <f>IFERROR(__xludf.DUMMYFUNCTION("GOOGLETRANSLATE(B494, ""en"", ""vi"")"),"Bài hát có [te0mp1o2] vừa phải và [[K01E12Y23]3 k4ey5] mang lại chất lượng cảm xúc đặc biệt. Ngoài ra, bài hát này còn có nhịp điệu yên tĩnh và thanh bình, tạo nên bầu không khí thanh bình tổng thể.")</f>
        <v>Bài hát có [te0mp1o2] vừa phải và [[K01E12Y23]3 k4ey5] mang lại chất lượng cảm xúc đặc biệt. Ngoài ra, bài hát này còn có nhịp điệu yên tĩnh và thanh bình, tạo nên bầu không khí thanh bình tổng thể.</v>
      </c>
      <c r="D494" s="2"/>
    </row>
    <row r="495">
      <c r="A495" s="1" t="s">
        <v>906</v>
      </c>
      <c r="B495" s="1" t="s">
        <v>907</v>
      </c>
      <c r="C495" s="2" t="str">
        <f>IFERROR(__xludf.DUMMYFUNCTION("GOOGLETRANSLATE(B495, ""en"", ""vi"")"),"[ti0me1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n"&amp;"ó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trưng"&amp;" của bài hát và khiến nó nổi bật trong trí nhớ của người nghe.")</f>
        <v>[ti0me1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trưng của bài hát và khiến nó nổi bật trong trí nhớ của người nghe.</v>
      </c>
      <c r="D495" s="2"/>
    </row>
    <row r="496">
      <c r="A496" s="1" t="s">
        <v>908</v>
      </c>
      <c r="B496" s="1" t="s">
        <v>909</v>
      </c>
      <c r="C496" s="2" t="str">
        <f>IFERROR(__xludf.DUMMYFUNCTION("GOOGLETRANSLATE(B496, ""en"", ""vi"")"),"Bài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hìn"&amp;"h, làm tăng thêm âm thanh và phong cách độc đáo của nó.")</f>
        <v>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hình, làm tăng thêm âm thanh và phong cách độc đáo của nó.</v>
      </c>
      <c r="D496" s="2"/>
    </row>
    <row r="497">
      <c r="A497" s="1" t="s">
        <v>223</v>
      </c>
      <c r="B497" s="1" t="s">
        <v>910</v>
      </c>
      <c r="C497" s="2" t="str">
        <f>IFERROR(__xludf.DUMMYFUNCTION("GOOGLETRANSLATE(B497, ""en"", ""vi"")"),"Việc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đ"&amp;"ộ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ch"&amp;"ọn lý tưởng để thư giãn hoặc thư giãn.")</f>
        <v>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chọn lý tưởng để thư giãn hoặc thư giãn.</v>
      </c>
      <c r="D497" s="2"/>
    </row>
    <row r="498">
      <c r="A498" s="1" t="s">
        <v>110</v>
      </c>
      <c r="B498" s="1" t="s">
        <v>911</v>
      </c>
      <c r="C498" s="2" t="str">
        <f>IFERROR(__xludf.DUMMYFUNCTION("GOOGLETRANSLATE(B498, ""en"", ""vi"")"),"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âm"&amp;"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tạo"&amp;"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"&amp;"tác âm nhạc góp phần đáng kể vào kết quả cuối cùng.")</f>
        <v>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tác âm nhạc góp phần đáng kể vào kết quả cuối cùng.</v>
      </c>
      <c r="D498" s="2"/>
    </row>
    <row r="499">
      <c r="A499" s="1" t="s">
        <v>912</v>
      </c>
      <c r="B499" s="1" t="s">
        <v>913</v>
      </c>
      <c r="C499" s="2" t="str">
        <f>IFERROR(__xludf.DUMMYFUNCTION("GOOGLETRANSLATE(B499, ""en"", ""vi"")"),"Phạm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"&amp;"nghiệm âm nhạc hoàn chỉnh. Với nhịp độ chậm và [[N01U12M23_34B45A56R67S78]8 b9ar0s1], bản nhạc này đóng vai trò là đại diện tiêu biểu cho phong cách [G1E2N3R4E5].")</f>
        <v>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nghiệm âm nhạc hoàn chỉnh. Với nhịp độ chậm và [[N01U12M23_34B45A56R67S78]8 b9ar0s1], bản nhạc này đóng vai trò là đại diện tiêu biểu cho phong cách [G1E2N3R4E5].</v>
      </c>
      <c r="D499" s="2"/>
    </row>
    <row r="500">
      <c r="A500" s="1" t="s">
        <v>914</v>
      </c>
      <c r="B500" s="1" t="s">
        <v>915</v>
      </c>
      <c r="C500" s="2" t="str">
        <f>IFERROR(__xludf.DUMMYFUNCTION("GOOGLETRANSLATE(B500, ""en"", ""vi"")"),"Bài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v"&amp;"ừa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f>
        <v>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v>
      </c>
      <c r="D500" s="2"/>
    </row>
    <row r="501">
      <c r="A501" s="1" t="s">
        <v>916</v>
      </c>
      <c r="B501" s="1" t="s">
        <v>917</v>
      </c>
      <c r="C501" s="2" t="str">
        <f>IFERROR(__xludf.DUMMYFUNCTION("GOOGLETRANSLATE(B501, ""en"", ""vi"")"),"[ti0me1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l"&amp;"éo [I1N2S3T4R5U6M7E8N9T0S1] sẽ bổ sung vào bố cục tổng thể, nâng cao hơn nữa tác động của bài hát. Cùng với nhau, những yếu tố này tạo nên một bản nhạc đáng nhớ và quyến rũ, nổi bật so với những bài hát tiêu biểu hơn cùng thể loại.")</f>
        <v>[ti0me1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léo [I1N2S3T4R5U6M7E8N9T0S1] sẽ bổ sung vào bố cục tổng thể, nâng cao hơn nữa tác động của bài hát. Cùng với nhau, những yếu tố này tạo nên một bản nhạc đáng nhớ và quyến rũ, nổi bật so với những bài hát tiêu biểu hơn cùng thể loại.</v>
      </c>
      <c r="D501" s="2"/>
    </row>
    <row r="502">
      <c r="A502" s="1" t="s">
        <v>59</v>
      </c>
      <c r="B502" s="1" t="s">
        <v>918</v>
      </c>
      <c r="C502" s="2" t="str">
        <f>IFERROR(__xludf.DUMMYFUNCTION("GOOGLETRANSLATE(B502, ""en"", ""vi"")"),"Bản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vi"&amp;"ệc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bằn"&amp;"g cảm giác [E1M2O3T4I5O6N7].")</f>
        <v>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bằng cảm giác [E1M2O3T4I5O6N7].</v>
      </c>
      <c r="D502" s="2"/>
    </row>
    <row r="503">
      <c r="A503" s="1" t="s">
        <v>919</v>
      </c>
      <c r="B503" s="1" t="s">
        <v>920</v>
      </c>
      <c r="C503" s="2" t="str">
        <f>IFERROR(__xludf.DUMMYFUNCTION("GOOGLETRANSLATE(B503, ""en"", ""vi"")"),"Loại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[I1N2S3T"&amp;"4R5U6M7E8N9T0S1]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th"&amp;"ường. Nó cũng không phải là một ví dụ điển hình về âm nhạc của [A1R2T3I4S5T6].")</f>
        <v>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thường. Nó cũng không phải là một ví dụ điển hình về âm nhạc của [A1R2T3I4S5T6].</v>
      </c>
      <c r="D503" s="2"/>
    </row>
    <row r="504">
      <c r="A504" s="1" t="s">
        <v>200</v>
      </c>
      <c r="B504" s="1" t="s">
        <v>921</v>
      </c>
      <c r="C504" s="2" t="str">
        <f>IFERROR(__xludf.DUMMYFUNCTION("GOOGLETRANSLATE(B504, ""en"", ""vi"")"),"[ti0me1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s"&amp;"ử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đó"&amp;"ng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"&amp;"âm nhạc trong việc lay động và truyền cảm hứng cho chúng ta, ngay cả khi nó phá vỡ những quy ước truyền thống.")</f>
        <v>[ti0me1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âm nhạc trong việc lay động và truyền cảm hứng cho chúng ta, ngay cả khi nó phá vỡ những quy ước truyền thống.</v>
      </c>
      <c r="D504" s="2"/>
    </row>
    <row r="505">
      <c r="A505" s="1" t="s">
        <v>922</v>
      </c>
      <c r="B505" s="1" t="s">
        <v>923</v>
      </c>
      <c r="C505" s="2" t="str">
        <f>IFERROR(__xludf.DUMMYFUNCTION("GOOGLETRANSLATE(B505, ""en"", ""vi"")"),"Với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thực"&amp;" sự sống động, với sự bao gồm sức sống của [I1N2S3T4R5U6M7E8N9T0S1]. Tính không điển hình của nó [[T01I12M23E34_45S56I67G78N89A90T01U12R23E34]4 t5im6e 7si8gn9at0ur1e2] càng làm tăng thêm nét đặc sắc của âm nhạc, được chơi ở tốc độ nhàn nhã. Được xác định "&amp;"bởi [E1M2O3T4I5O6N7], bản nhạc này bao gồm tổng cộng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 sự sống động, với sự bao gồm sức sống của [I1N2S3T4R5U6M7E8N9T0S1]. Tính không điển hình của nó [[T01I12M23E34_45S56I67G78N89A90T01U12R23E34]4 t5im6e 7si8gn9at0ur1e2] càng làm tăng thêm nét đặc sắc của âm nhạc, được chơi ở tốc độ nhàn nhã. Được xác định bởi [E1M2O3T4I5O6N7], bản nhạc này bao gồm tổng cộng [[N01U12M23_34B45A56R67S78]8 b9ar0s1].</v>
      </c>
      <c r="D505" s="2"/>
    </row>
    <row r="506">
      <c r="A506" s="1" t="s">
        <v>469</v>
      </c>
      <c r="B506" s="1" t="s">
        <v>924</v>
      </c>
      <c r="C506" s="2" t="str">
        <f>IFERROR(__xludf.DUMMYFUNCTION("GOOGLETRANSLATE(B506, ""en"", ""vi"")"),"Bản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[I1"&amp;"N2S3T4R5U6M7E8N9T0S1]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[E"&amp;"1M2O3T4I5O6N7] mạnh mẽ thông qua âm nhạc của nó.")</f>
        <v>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[E1M2O3T4I5O6N7] mạnh mẽ thông qua âm nhạc của nó.</v>
      </c>
      <c r="D506" s="2"/>
    </row>
    <row r="507">
      <c r="A507" s="1" t="s">
        <v>925</v>
      </c>
      <c r="B507" s="1" t="s">
        <v>926</v>
      </c>
      <c r="C507" s="2" t="str">
        <f>IFERROR(__xludf.DUMMYFUNCTION("GOOGLETRANSLATE(B507, ""en"", ""vi"")"),"Loại nhạc này mang đến trải nghiệm nghe đa dạng và sống động với dải cao độ trải dài [R1A2N3G4E5] [oc0ta1ve2s3]. Mặc dù nhịp điệu của bài hát có nhịp độ chậm nhưng dải cao độ của nó vẫn tăng thêm chiều sâu và sự thú vị cho âm thanh tổng thể.")</f>
        <v>Loại nhạc này mang đến trải nghiệm nghe đa dạng và sống động với dải cao độ trải dài [R1A2N3G4E5] [oc0ta1ve2s3]. Mặc dù nhịp điệu của bài hát có nhịp độ chậm nhưng dải cao độ của nó vẫn tăng thêm chiều sâu và sự thú vị cho âm thanh tổng thể.</v>
      </c>
      <c r="D507" s="2"/>
    </row>
    <row r="508">
      <c r="A508" s="1" t="s">
        <v>927</v>
      </c>
      <c r="B508" s="1" t="s">
        <v>928</v>
      </c>
      <c r="C508" s="2" t="str">
        <f>IFERROR(__xludf.DUMMYFUNCTION("GOOGLETRANSLATE(B508, ""en"", ""vi"")"),"Việc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"&amp;"kết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f>
        <v>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v>
      </c>
      <c r="D508" s="2"/>
    </row>
    <row r="509">
      <c r="A509" s="1" t="s">
        <v>929</v>
      </c>
      <c r="B509" s="1" t="s">
        <v>930</v>
      </c>
      <c r="C509" s="2" t="str">
        <f>IFERROR(__xludf.DUMMYFUNCTION("GOOGLETRANSLATE(B509, ""en"", ""vi"")"),"Âm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"&amp;"âm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f>
        <v>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v>
      </c>
      <c r="D509" s="2"/>
    </row>
    <row r="510">
      <c r="A510" s="1" t="s">
        <v>263</v>
      </c>
      <c r="B510" s="1" t="s">
        <v>931</v>
      </c>
      <c r="C510" s="2" t="str">
        <f>IFERROR(__xludf.DUMMYFUNCTION("GOOGLETRANSLATE(B510, ""en"", ""vi"")"),"Âm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việ"&amp;"c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c"&amp;"ao độ hạn chế và thời lượng kéo dài có thể mang lại trải nghiệm âm nhạc hấp dẫn cho cả người biểu diễn và người nghe.")</f>
        <v>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cao độ hạn chế và thời lượng kéo dài có thể mang lại trải nghiệm âm nhạc hấp dẫn cho cả người biểu diễn và người nghe.</v>
      </c>
      <c r="D510" s="2"/>
    </row>
    <row r="511">
      <c r="A511" s="1" t="s">
        <v>932</v>
      </c>
      <c r="B511" s="1" t="s">
        <v>933</v>
      </c>
      <c r="C511" s="2" t="str">
        <f>IFERROR(__xludf.DUMMYFUNCTION("GOOGLETRANSLATE(B511, ""en"", ""vi"")"),"Âm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mộ"&amp;"t cảm xúc cụ thể, điều này làm tăng thêm tác động và sự hấp dẫn tổng thể của nó.")</f>
        <v>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một cảm xúc cụ thể, điều này làm tăng thêm tác động và sự hấp dẫn tổng thể của nó.</v>
      </c>
      <c r="D511" s="2"/>
    </row>
    <row r="512">
      <c r="A512" s="1" t="s">
        <v>934</v>
      </c>
      <c r="B512" s="1" t="s">
        <v>935</v>
      </c>
      <c r="C512" s="2" t="str">
        <f>IFERROR(__xludf.DUMMYFUNCTION("GOOGLETRANSLATE(B512, ""en"", ""vi"")"),"Dải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t"&amp;"hể.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hú"&amp;"t sự chú ý của người nghe.")</f>
        <v>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hút sự chú ý của người nghe.</v>
      </c>
      <c r="D512" s="2"/>
    </row>
    <row r="513">
      <c r="A513" s="1" t="s">
        <v>108</v>
      </c>
      <c r="B513" s="1" t="s">
        <v>936</v>
      </c>
      <c r="C513" s="2" t="str">
        <f>IFERROR(__xludf.DUMMYFUNCTION("GOOGLETRANSLATE(B513, ""en"", ""vi"")"),"Loại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t"&amp;"rong [T1M213] giây và sử dụng [ti0me1 s2ig3na4tu5re6 o7f 8[T91I02M13E24_35S46I57G68N79A80T91U02R13E24]3 không chuẩn. Mặc dù thiếu vắng [I1N2S3T4R5U6M7E8N9T0S1] trong sáng tác, [te0mp1o2] nhanh của bài hát này truyền tải [E1M2O3T4I5O6N7] đến người nghe. Nh"&amp;"ìn chung, bản nhạc này mang lại trải nghiệm nghe đặc biệt, chắc chắn sẽ để lại ấn tượng lâu dài cho bất kỳ ai nghe nó.")</f>
        <v>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trong [T1M213] giây và sử dụng [ti0me1 s2ig3na4tu5re6 o7f 8[T91I02M13E24_35S46I57G68N79A80T91U02R13E24]3 không chuẩn. Mặc dù thiếu vắng [I1N2S3T4R5U6M7E8N9T0S1] trong sáng tác, [te0mp1o2] nhanh của bài hát này truyền tải [E1M2O3T4I5O6N7] đến người nghe. Nhìn chung, bản nhạc này mang lại trải nghiệm nghe đặc biệt, chắc chắn sẽ để lại ấn tượng lâu dài cho bất kỳ ai nghe nó.</v>
      </c>
      <c r="D513" s="2"/>
    </row>
    <row r="514">
      <c r="A514" s="1" t="s">
        <v>831</v>
      </c>
      <c r="B514" s="1" t="s">
        <v>937</v>
      </c>
      <c r="C514" s="2" t="str">
        <f>IFERROR(__xludf.DUMMYFUNCTION("GOOGLETRANSLATE(B514, ""en"", ""vi"")"),"Bản nhạc này được sáng tác trong [[K01E12Y23]3 k4ey5] và là một bài hát dài [T1M213] giây với nhịp điệu rất nhẹ nhàng.")</f>
        <v>Bản nhạc này được sáng tác trong [[K01E12Y23]3 k4ey5] và là một bài hát dài [T1M213] giây với nhịp điệu rất nhẹ nhàng.</v>
      </c>
      <c r="D514" s="2"/>
    </row>
    <row r="515">
      <c r="A515" s="1" t="s">
        <v>938</v>
      </c>
      <c r="B515" s="1" t="s">
        <v>939</v>
      </c>
      <c r="C515" s="2" t="str">
        <f>IFERROR(__xludf.DUMMYFUNCTION("GOOGLETRANSLATE(B515, ""en"", ""vi"")"),"Âm nhạc sáng tác trong [[K01E12Y23]3 k4ey5] sử dụng [[T01I12M23E34_45S56I67G78N89A90T01U12R23E34]4 t5im6e 7si8gn9at0ur1e2] và mang lại cảm giác mạnh mẽ về [E1M2O3T4I5O6N7]. Điều thú vị là bài hát này không có bất kỳ [I1N2S3T4R5U6M7E8N9T0S1] nào.")</f>
        <v>Âm nhạc sáng tác trong [[K01E12Y23]3 k4ey5] sử dụng [[T01I12M23E34_45S56I67G78N89A90T01U12R23E34]4 t5im6e 7si8gn9at0ur1e2] và mang lại cảm giác mạnh mẽ về [E1M2O3T4I5O6N7]. Điều thú vị là bài hát này không có bất kỳ [I1N2S3T4R5U6M7E8N9T0S1] nào.</v>
      </c>
      <c r="D515" s="2"/>
    </row>
    <row r="516">
      <c r="A516" s="1" t="s">
        <v>940</v>
      </c>
      <c r="B516" s="1" t="s">
        <v>941</v>
      </c>
      <c r="C516" s="2" t="str">
        <f>IFERROR(__xludf.DUMMYFUNCTION("GOOGLETRANSLATE(B516, ""en"", ""vi"")"),"Trong bài hát này, [I1N2S3T4R5U6M7E8N9T0] chiếm vị trí trung tâm trong phần giai điệu, trong khi phần sáng tác không liên quan đến việc sử dụng bất kỳ [I1N2S3T4R5U6M7E8N9T0S1] nào khác.")</f>
        <v>Trong bài hát này, [I1N2S3T4R5U6M7E8N9T0] chiếm vị trí trung tâm trong phần giai điệu, trong khi phần sáng tác không liên quan đến việc sử dụng bất kỳ [I1N2S3T4R5U6M7E8N9T0S1] nào khác.</v>
      </c>
      <c r="D516" s="2"/>
    </row>
    <row r="517">
      <c r="A517" s="1" t="s">
        <v>942</v>
      </c>
      <c r="B517" s="1" t="s">
        <v>943</v>
      </c>
      <c r="C517" s="2" t="str">
        <f>IFERROR(__xludf.DUMMYFUNCTION("GOOGLETRANSLATE(B517, ""en"", ""vi"")"),"Bài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f>
        <v>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v>
      </c>
      <c r="D517" s="2"/>
    </row>
    <row r="518">
      <c r="A518" s="1" t="s">
        <v>771</v>
      </c>
      <c r="B518" s="1" t="s">
        <v>944</v>
      </c>
      <c r="C518" s="2" t="str">
        <f>IFERROR(__xludf.DUMMYFUNCTION("GOOGLETRANSLATE(B518, ""en"", ""vi"")"),"Sáng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mạ"&amp;"nh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âm"&amp;" thanh độc đáo của nó.")</f>
        <v>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 thanh độc đáo của nó.</v>
      </c>
      <c r="D518" s="2"/>
    </row>
    <row r="519">
      <c r="A519" s="1" t="s">
        <v>945</v>
      </c>
      <c r="B519" s="1" t="s">
        <v>946</v>
      </c>
      <c r="C519" s="2" t="str">
        <f>IFERROR(__xludf.DUMMYFUNCTION("GOOGLETRANSLATE(B519, ""en"", ""vi"")"),"Bản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[E1M2"&amp;"O3T4I5O6N7].")</f>
        <v>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[E1M2O3T4I5O6N7].</v>
      </c>
      <c r="D519" s="2"/>
    </row>
    <row r="520">
      <c r="A520" s="1" t="s">
        <v>947</v>
      </c>
      <c r="B520" s="1" t="s">
        <v>948</v>
      </c>
      <c r="C520" s="2" t="str">
        <f>IFERROR(__xludf.DUMMYFUNCTION("GOOGLETRANSLATE(B520, ""en"", ""vi"")"),"Tác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tạo"&amp;"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đ"&amp;"áo của nó. Với thời lượng [T1M213] giây và khoảng [[N01U12M23_34B45A56R67S78]8 b9ar0s1], bản nhạc này chuyển động nhanh chóng, phóng ra [E1M2O3T4I5O6N7] thu hút sự chú ý của người nghe.")</f>
        <v>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đáo của nó. Với thời lượng [T1M213] giây và khoảng [[N01U12M23_34B45A56R67S78]8 b9ar0s1], bản nhạc này chuyển động nhanh chóng, phóng ra [E1M2O3T4I5O6N7] thu hút sự chú ý của người nghe.</v>
      </c>
      <c r="D520" s="2"/>
    </row>
    <row r="521">
      <c r="A521" s="1" t="s">
        <v>535</v>
      </c>
      <c r="B521" s="1" t="s">
        <v>949</v>
      </c>
      <c r="C521" s="2" t="str">
        <f>IFERROR(__xludf.DUMMYFUNCTION("GOOGLETRANSLATE(B521, ""en"", ""vi"")"),"Việc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đượ"&amp;"c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n"&amp;"hững nét đặc trưng của phong cách [G1E2N3R4E5], thể hiện bản sắc riêng biệt.")</f>
        <v>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những nét đặc trưng của phong cách [G1E2N3R4E5], thể hiện bản sắc riêng biệt.</v>
      </c>
      <c r="D521" s="2"/>
    </row>
    <row r="522">
      <c r="A522" s="1" t="s">
        <v>950</v>
      </c>
      <c r="B522" s="1" t="s">
        <v>951</v>
      </c>
      <c r="C522" s="2" t="str">
        <f>IFERROR(__xludf.DUMMYFUNCTION("GOOGLETRANSLATE(B522, ""en"", ""vi"")"),"Bản nhạc có nhịp [T1I2M3E4_5S6I7G8N9A0T1U2R3E4] và dài [T1M213] giây. Phím là thành phần thiết yếu tạo thêm hương vị độc đáo cho dòng nhạc này.")</f>
        <v>Bản nhạc có nhịp [T1I2M3E4_5S6I7G8N9A0T1U2R3E4] và dài [T1M213] giây. Phím là thành phần thiết yếu tạo thêm hương vị độc đáo cho dòng nhạc này.</v>
      </c>
      <c r="D522" s="2"/>
    </row>
    <row r="523">
      <c r="A523" s="1" t="s">
        <v>952</v>
      </c>
      <c r="B523" s="1" t="s">
        <v>953</v>
      </c>
      <c r="C523" s="2" t="str">
        <f>IFERROR(__xludf.DUMMYFUNCTION("GOOGLETRANSLATE(B523, ""en"", ""vi"")"),"Âm nhạc được đề cập có [te0mp1o2] nhanh, âm thanh mạnh mẽ và đáng nhớ nhờ sử dụng [[K01E12Y23]3 k4ey5]. Điều thú vị là phần giai điệu đã cố tình bỏ qua việc sử dụng [I1N2S3T4R5U6M7E8N9T0] và quyết định này góp phần tạo nên nét độc đáo của bài hát. Ngoài r"&amp;"a, bài hát đã chọn không kết hợp các nhạc cụ khác, nhấn mạnh hơn nữa tầm quan trọng của [ke0y1] đã chọn và tạo ra trải nghiệm âm nhạc đặc biệt.")</f>
        <v>Âm nhạc được đề cập có [te0mp1o2] nhanh, âm thanh mạnh mẽ và đáng nhớ nhờ sử dụng [[K01E12Y23]3 k4ey5]. Điều thú vị là phần giai điệu đã cố tình bỏ qua việc sử dụng [I1N2S3T4R5U6M7E8N9T0] và quyết định này góp phần tạo nên nét độc đáo của bài hát. Ngoài ra, bài hát đã chọn không kết hợp các nhạc cụ khác, nhấn mạnh hơn nữa tầm quan trọng của [ke0y1] đã chọn và tạo ra trải nghiệm âm nhạc đặc biệt.</v>
      </c>
      <c r="D523" s="2"/>
    </row>
    <row r="524">
      <c r="A524" s="1" t="s">
        <v>483</v>
      </c>
      <c r="B524" s="1" t="s">
        <v>954</v>
      </c>
      <c r="C524" s="2" t="str">
        <f>IFERROR(__xludf.DUMMYFUNCTION("GOOGLETRANSLATE(B524, ""en"", ""vi"")"),"Phạm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c"&amp;"ủa [I1N2S3T4R5U6M7E8N9T0S1]. Nó dựa trên [[T01I12M23E34_45S56I67G78N89A90T01U12R23E34]4 t5im6e 7si8gn9at0ur1e2] và chơi với tốc độ nhẹ nhàng, thể hiện phong cách [G1E2N3R4E5] cổ điển.")</f>
        <v>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của [I1N2S3T4R5U6M7E8N9T0S1]. Nó dựa trên [[T01I12M23E34_45S56I67G78N89A90T01U12R23E34]4 t5im6e 7si8gn9at0ur1e2] và chơi với tốc độ nhẹ nhàng, thể hiện phong cách [G1E2N3R4E5] cổ điển.</v>
      </c>
      <c r="D524" s="2"/>
    </row>
    <row r="525">
      <c r="A525" s="1" t="s">
        <v>938</v>
      </c>
      <c r="B525" s="1" t="s">
        <v>955</v>
      </c>
      <c r="C525" s="2" t="str">
        <f>IFERROR(__xludf.DUMMYFUNCTION("GOOGLETRANSLATE(B525, ""en"", ""vi"")"),"Âm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f>
        <v>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v>
      </c>
      <c r="D525" s="2"/>
    </row>
    <row r="526">
      <c r="A526" s="1" t="s">
        <v>956</v>
      </c>
      <c r="B526" s="1" t="s">
        <v>957</v>
      </c>
      <c r="C526" s="2" t="str">
        <f>IFERROR(__xludf.DUMMYFUNCTION("GOOGLETRANSLATE(B526, ""en"", ""vi"")"),"Tác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s"&amp;"ống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cảm"&amp;" giác [E1M2O3T4I5O6N7] mà nó gợi lên. Nhìn chung, sự kết hợp độc đáo giữa cao độ, [ke0y1], nhịp điệu, nhạc cụ, [ti0me1 s2ig3na4tu5re6] và [te0mp1o2] của bài hát này tạo nên một trải nghiệm âm nhạc thực sự đáng nhớ.")</f>
        <v>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 giác [E1M2O3T4I5O6N7] mà nó gợi lên. Nhìn chung, sự kết hợp độc đáo giữa cao độ, [ke0y1], nhịp điệu, nhạc cụ, [ti0me1 s2ig3na4tu5re6] và [te0mp1o2] của bài hát này tạo nên một trải nghiệm âm nhạc thực sự đáng nhớ.</v>
      </c>
      <c r="D526" s="2"/>
    </row>
    <row r="527">
      <c r="A527" s="1" t="s">
        <v>958</v>
      </c>
      <c r="B527" s="1" t="s">
        <v>959</v>
      </c>
      <c r="C527" s="2" t="str">
        <f>IFERROR(__xludf.DUMMYFUNCTION("GOOGLETRANSLATE(B527, ""en"", ""vi"")"),"Loại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"&amp;"có thể đếm [[N01U12M23_34B45A56R67S78]8 b9ar0s1] trong đó.")</f>
        <v>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có thể đếm [[N01U12M23_34B45A56R67S78]8 b9ar0s1] trong đó.</v>
      </c>
      <c r="D527" s="2"/>
    </row>
    <row r="528">
      <c r="A528" s="1" t="s">
        <v>749</v>
      </c>
      <c r="B528" s="1" t="s">
        <v>960</v>
      </c>
      <c r="C528" s="2" t="str">
        <f>IFERROR(__xludf.DUMMYFUNCTION("GOOGLETRANSLATE(B528, ""en"", ""vi"")"),"Âm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và"&amp;" khả năng biểu cảm. Với độ dài khoảng [[N01U12M23_34B45A56R67S78]8 b9ar0s1], bài hát cung cấp đủ không gian để người biểu diễn phát triển khả năng diễn giải của mình và mang đến trải nghiệm âm nhạc thỏa mãn cho người nghe.")</f>
        <v>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 khả năng biểu cảm. Với độ dài khoảng [[N01U12M23_34B45A56R67S78]8 b9ar0s1], bài hát cung cấp đủ không gian để người biểu diễn phát triển khả năng diễn giải của mình và mang đến trải nghiệm âm nhạc thỏa mãn cho người nghe.</v>
      </c>
      <c r="D528" s="2"/>
    </row>
    <row r="529">
      <c r="A529" s="1" t="s">
        <v>961</v>
      </c>
      <c r="B529" s="1" t="s">
        <v>962</v>
      </c>
      <c r="C529" s="2" t="str">
        <f>IFERROR(__xludf.DUMMYFUNCTION("GOOGLETRANSLATE(B529, ""en"", ""vi"")"),"Âm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hơn"&amp;"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há"&amp;"t này thể hiện bản chất của thể loại [G1E2N3R4E5], nắm bắt được tinh thần thực sự của nó và mang lại trải nghiệm nghe thú vị.")</f>
        <v>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hát này thể hiện bản chất của thể loại [G1E2N3R4E5], nắm bắt được tinh thần thực sự của nó và mang lại trải nghiệm nghe thú vị.</v>
      </c>
      <c r="D529" s="2"/>
    </row>
    <row r="530">
      <c r="A530" s="1" t="s">
        <v>391</v>
      </c>
      <c r="B530" s="1" t="s">
        <v>963</v>
      </c>
      <c r="C530" s="2" t="str">
        <f>IFERROR(__xludf.DUMMYFUNCTION("GOOGLETRANSLATE(B530, ""en"", ""vi"")"),"Bài hát này có [[N01U12M23_34B45A56R67S78]8 b9ar0s1] và có nhịp điệu sôi động. [ti0me1 s2ig3na4tu5re6] của bản nhạc là [T1I2M3E4_5S6I7G8N9A0T1U2R3E4].")</f>
        <v>Bài hát này có [[N01U12M23_34B45A56R67S78]8 b9ar0s1] và có nhịp điệu sôi động. [ti0me1 s2ig3na4tu5re6] của bản nhạc là [T1I2M3E4_5S6I7G8N9A0T1U2R3E4].</v>
      </c>
      <c r="D530" s="2"/>
    </row>
    <row r="531">
      <c r="A531" s="1" t="s">
        <v>964</v>
      </c>
      <c r="B531" s="1" t="s">
        <v>965</v>
      </c>
      <c r="C531" s="2" t="str">
        <f>IFERROR(__xludf.DUMMYFUNCTION("GOOGLETRANSLATE(B531, ""en"", ""vi"")"),"Bài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đ"&amp;"áng nhớ, mang đến một góc nhìn mới mẻ về thể loại này.")</f>
        <v>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đáng nhớ, mang đến một góc nhìn mới mẻ về thể loại này.</v>
      </c>
      <c r="D531" s="2"/>
    </row>
    <row r="532">
      <c r="A532" s="1" t="s">
        <v>966</v>
      </c>
      <c r="B532" s="1" t="s">
        <v>967</v>
      </c>
      <c r="C532" s="2" t="str">
        <f>IFERROR(__xludf.DUMMYFUNCTION("GOOGLETRANSLATE(B532, ""en"", ""vi"")"),"[ke0y1]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g"&amp;"iây, giúp người nghe hoàn toàn đắm mình vào những cảm xúc được truyền tải.")</f>
        <v>[ke0y1]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giây, giúp người nghe hoàn toàn đắm mình vào những cảm xúc được truyền tải.</v>
      </c>
      <c r="D532" s="2"/>
    </row>
    <row r="533">
      <c r="A533" s="1" t="s">
        <v>968</v>
      </c>
      <c r="B533" s="1" t="s">
        <v>969</v>
      </c>
      <c r="C533" s="2" t="str">
        <f>IFERROR(__xludf.DUMMYFUNCTION("GOOGLETRANSLATE(B533, ""en"", ""vi"")"),"Đoạn giai điệu trong bài hát có nhịp độ nhanh và bao gồm [[N01U12M23_34B45A56R67S78]8 b9ar0s1]. Mặc dù [I1N2S3T4R5U6M7E8N9T0] có trong bản nhạc nhưng đó không phải là âm thanh chính được nghe thấy. Bài hát có độ dài [T1M213] giây.")</f>
        <v>Đoạn giai điệu trong bài hát có nhịp độ nhanh và bao gồm [[N01U12M23_34B45A56R67S78]8 b9ar0s1]. Mặc dù [I1N2S3T4R5U6M7E8N9T0] có trong bản nhạc nhưng đó không phải là âm thanh chính được nghe thấy. Bài hát có độ dài [T1M213] giây.</v>
      </c>
      <c r="D533" s="2"/>
    </row>
    <row r="534">
      <c r="A534" s="1" t="s">
        <v>970</v>
      </c>
      <c r="B534" s="1" t="s">
        <v>971</v>
      </c>
      <c r="C534" s="2" t="str">
        <f>IFERROR(__xludf.DUMMYFUNCTION("GOOGLETRANSLATE(B534, ""en"", ""vi"")"),"Bản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"&amp;"[te0mp1o2]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f>
        <v>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v>
      </c>
      <c r="D534" s="2"/>
    </row>
    <row r="535">
      <c r="A535" s="1" t="s">
        <v>972</v>
      </c>
      <c r="B535" s="1" t="s">
        <v>973</v>
      </c>
      <c r="C535" s="2" t="str">
        <f>IFERROR(__xludf.DUMMYFUNCTION("GOOGLETRANSLATE(B535, ""en"", ""vi"")"),"Loại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[t"&amp;"i0me1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"&amp;"động tạo nên trải nghiệm âm nhạc đáng nhớ và hấp dẫn.")</f>
        <v>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động tạo nên trải nghiệm âm nhạc đáng nhớ và hấp dẫn.</v>
      </c>
      <c r="D535" s="2"/>
    </row>
    <row r="536">
      <c r="A536" s="1" t="s">
        <v>974</v>
      </c>
      <c r="B536" s="1" t="s">
        <v>975</v>
      </c>
      <c r="C536" s="2" t="str">
        <f>IFERROR(__xludf.DUMMYFUNCTION("GOOGLETRANSLATE(B536, ""en"", ""vi"")"),"[ke0y1]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của bài hát tuân th"&amp;"eo [[N01U12M23_34B45A56R67S78]8 b9ar0s1]. Nhìn chung, sự kết hợp giữa [ke0y1], beat, [ti0me1 s2ig3na4tu5re6] và cấu trúc tạo ra trải nghiệm nghe thú vị và độc đáo.")</f>
        <v>[ke0y1]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của bài hát tuân theo [[N01U12M23_34B45A56R67S78]8 b9ar0s1]. Nhìn chung, sự kết hợp giữa [ke0y1], beat, [ti0me1 s2ig3na4tu5re6] và cấu trúc tạo ra trải nghiệm nghe thú vị và độc đáo.</v>
      </c>
      <c r="D536" s="2"/>
    </row>
    <row r="537">
      <c r="A537" s="1" t="s">
        <v>703</v>
      </c>
      <c r="B537" s="1" t="s">
        <v>976</v>
      </c>
      <c r="C537" s="2" t="str">
        <f>IFERROR(__xludf.DUMMYFUNCTION("GOOGLETRANSLATE(B537, ""en"", ""vi"")"),"Việc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"&amp;"tạo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đo"&amp;"án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f>
        <v>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v>
      </c>
      <c r="D537" s="2"/>
    </row>
    <row r="538">
      <c r="A538" s="1" t="s">
        <v>202</v>
      </c>
      <c r="B538" s="1" t="s">
        <v>977</v>
      </c>
      <c r="C538" s="2" t="str">
        <f>IFERROR(__xludf.DUMMYFUNCTION("GOOGLETRANSLATE(B538, ""en"", ""vi"")"),"Sự lựa chọn [[K01E12Y23]3 k4ey5] trong bản nhạc này tạo ra một trải nghiệm quyến rũ và đáng nhớ, được nâng cao hơn nữa bởi nhịp điệu tràn đầy năng lượng đặc biệt của nó. Sự kết hợp của những yếu tố này tạo nên một bản nhạc mạnh mẽ và hấp dẫn, có thể để lạ"&amp;"i ấn tượng 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f>
        <v>Sự lựa chọn [[K01E12Y23]3 k4ey5] trong bản nhạc này tạo ra một trải nghiệm quyến rũ và đáng nhớ, được nâng cao hơn nữa bởi nhịp điệu tràn đầy năng lượng đặc biệt của nó. Sự kết hợp của những yếu tố này tạo nên một bản nhạc mạnh mẽ và hấp dẫn, có thể để lại ấn tượng 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v>
      </c>
      <c r="D538" s="2"/>
    </row>
    <row r="539">
      <c r="A539" s="1" t="s">
        <v>978</v>
      </c>
      <c r="B539" s="1" t="s">
        <v>979</v>
      </c>
      <c r="C539" s="2" t="str">
        <f>IFERROR(__xludf.DUMMYFUNCTION("GOOGLETRANSLATE(B539, ""en"", ""vi"")"),"Âm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"&amp;"nghe thưởng thức âm nhạc mà không cảm thấy vội vã hay vội vã. Nhìn chung, phong cách âm nhạc này có thể là một lựa chọn tuyệt vời cho những ai muốn thư giãn và nghỉ ngơi.")</f>
        <v>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nghe thưởng thức âm nhạc mà không cảm thấy vội vã hay vội vã. Nhìn chung, phong cách âm nhạc này có thể là một lựa chọn tuyệt vời cho những ai muốn thư giãn và nghỉ ngơi.</v>
      </c>
      <c r="D539" s="2"/>
    </row>
    <row r="540">
      <c r="A540" s="1" t="s">
        <v>17</v>
      </c>
      <c r="B540" s="1" t="s">
        <v>980</v>
      </c>
      <c r="C540" s="2" t="str">
        <f>IFERROR(__xludf.DUMMYFUNCTION("GOOGLETRANSLATE(B540,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thể"&amp;" hiện nhịp điệu cực kỳ sôi động và có đặc điểm [I1N2S3T4R5U6M7E8N9T0S1]. Nó được chơi ở tốc độ vừa phải, tuân theo nhịp [T1I2M3E4_5S6I7G8N9A0T1U2R3E4] và được đặc trưng bởi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 hiện nhịp điệu cực kỳ sôi động và có đặc điểm [I1N2S3T4R5U6M7E8N9T0S1]. Nó được chơi ở tốc độ vừa phải, tuân theo nhịp [T1I2M3E4_5S6I7G8N9A0T1U2R3E4] và được đặc trưng bởi âm thanh [G1E2N3R4E5].</v>
      </c>
      <c r="D540" s="2"/>
    </row>
    <row r="541">
      <c r="A541" s="1" t="s">
        <v>981</v>
      </c>
      <c r="B541" s="1" t="s">
        <v>982</v>
      </c>
      <c r="C541" s="2" t="str">
        <f>IFERROR(__xludf.DUMMYFUNCTION("GOOGLETRANSLATE(B541, ""en"", ""vi"")"),"Phạm vi cao độ nhỏ gọn của [R1A2N3G4E5] [oc0ta1ve2s3] mang lại màn trình diễn âm nhạc tập trung và có tác động mạnh mẽ, trong khi [[K01E12Y23]3 k4ey5] tạo thêm hương vị độc đáo cho loại nhạc này. Bài hát này phát trong [T1M213] giây với giai điệu [te0mp1o"&amp;"2] rất sôi động. Sự sắp xếp của nó cố tình bỏ qua việc sử dụng [I1N2S3T4R5U6M7E8N9T0S1] và [ti0me1 s2ig3na4tu5re6] của âm nhạc là [T1I2M3E4_5S6I7G8N9A0T1U2R3E4]. Với nhịp điệu cân bằng, âm nhạc được xác định bởi [E1M2O3T4I5O6N7].")</f>
        <v>Phạm vi cao độ nhỏ gọn của [R1A2N3G4E5] [oc0ta1ve2s3] mang lại màn trình diễn âm nhạc tập trung và có tác động mạnh mẽ, trong khi [[K01E12Y23]3 k4ey5] tạo thêm hương vị độc đáo cho loại nhạc này. Bài hát này phát trong [T1M213] giây với giai điệu [te0mp1o2] rất sôi động. Sự sắp xếp của nó cố tình bỏ qua việc sử dụng [I1N2S3T4R5U6M7E8N9T0S1] và [ti0me1 s2ig3na4tu5re6] của âm nhạc là [T1I2M3E4_5S6I7G8N9A0T1U2R3E4]. Với nhịp điệu cân bằng, âm nhạc được xác định bởi [E1M2O3T4I5O6N7].</v>
      </c>
      <c r="D541" s="2"/>
    </row>
    <row r="542">
      <c r="A542" s="1" t="s">
        <v>983</v>
      </c>
      <c r="B542" s="1" t="s">
        <v>984</v>
      </c>
      <c r="C542" s="2" t="str">
        <f>IFERROR(__xludf.DUMMYFUNCTION("GOOGLETRANSLATE(B542, ""en"", ""vi"")"),"Âm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thân"&amp;" bài hát được trình diễn nhanh chóng, kéo dài [T1M213] giây nhưng vẫn thể hiện được toàn bộ tiềm năng của cách sắp xếp âm nhạc.")</f>
        <v>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 bài hát được trình diễn nhanh chóng, kéo dài [T1M213] giây nhưng vẫn thể hiện được toàn bộ tiềm năng của cách sắp xếp âm nhạc.</v>
      </c>
      <c r="D542" s="2"/>
    </row>
    <row r="543">
      <c r="A543" s="1" t="s">
        <v>985</v>
      </c>
      <c r="B543" s="1" t="s">
        <v>986</v>
      </c>
      <c r="C543" s="2" t="str">
        <f>IFERROR(__xludf.DUMMYFUNCTION("GOOGLETRANSLATE(B543, ""en"", ""vi"")"),"Âm nhạc được xác định bởi một cảm xúc cụ thể, việc bổ sung [ke0y1] sẽ mang lại hương vị độc đáo. [te0mp1o2] của bài hát rất chậm và thư giãn và không có nhạc cụ nào được tìm thấy trong đó.")</f>
        <v>Âm nhạc được xác định bởi một cảm xúc cụ thể, việc bổ sung [ke0y1] sẽ mang lại hương vị độc đáo. [te0mp1o2] của bài hát rất chậm và thư giãn và không có nhạc cụ nào được tìm thấy trong đó.</v>
      </c>
      <c r="D543" s="2"/>
    </row>
    <row r="544">
      <c r="A544" s="1" t="s">
        <v>987</v>
      </c>
      <c r="B544" s="1" t="s">
        <v>988</v>
      </c>
      <c r="C544" s="2" t="str">
        <f>IFERROR(__xludf.DUMMYFUNCTION("GOOGLETRANSLATE(B544, ""en"", ""vi"")"),"Bài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củ"&amp;"a thể loại [G1E2N3R4E5] đồng thời làm nổi bật tính nhạc của bản sáng tác trong [[K01E12Y23]3 k4ey5].")</f>
        <v>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 thể loại [G1E2N3R4E5] đồng thời làm nổi bật tính nhạc của bản sáng tác trong [[K01E12Y23]3 k4ey5].</v>
      </c>
      <c r="D544" s="2"/>
    </row>
    <row r="545">
      <c r="A545" s="1" t="s">
        <v>989</v>
      </c>
      <c r="B545" s="1" t="s">
        <v>990</v>
      </c>
      <c r="C545" s="2" t="str">
        <f>IFERROR(__xludf.DUMMYFUNCTION("GOOGLETRANSLATE(B545, ""en"", ""vi"")"),"Phạm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t5i"&amp;"m6e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nh"&amp;"ạc.")</f>
        <v>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nhạc.</v>
      </c>
      <c r="D545" s="2"/>
    </row>
    <row r="546">
      <c r="A546" s="1" t="s">
        <v>523</v>
      </c>
      <c r="B546" s="1" t="s">
        <v>991</v>
      </c>
      <c r="C546" s="2" t="str">
        <f>IFERROR(__xludf.DUMMYFUNCTION("GOOGLETRANSLATE(B546, ""en"", ""vi"")"),"Việc sử dụng [[K01E12Y23]3 k4ey5] trong bản nhạc này tạo ra một bầu không khí khác biệt. Ngoài ra, bản nhạc có độ dài [T1M213] giây.")</f>
        <v>Việc sử dụng [[K01E12Y23]3 k4ey5] trong bản nhạc này tạo ra một bầu không khí khác biệt. Ngoài ra, bản nhạc có độ dài [T1M213] giây.</v>
      </c>
      <c r="D546" s="2"/>
    </row>
    <row r="547">
      <c r="A547" s="1" t="s">
        <v>992</v>
      </c>
      <c r="B547" s="1" t="s">
        <v>993</v>
      </c>
      <c r="C547" s="2" t="str">
        <f>IFERROR(__xludf.DUMMYFUNCTION("GOOGLETRANSLATE(B547, ""en"", ""vi"")"),"Âm nhạc này có bầu không khí khác biệt do sử dụng [[K01E12Y23]3 k4ey5]. Phạm vi cao độ của nó nằm trong [R1A2N3G4E5] [oc0ta1ve2s3] và được phát trong mét [T1I2M3E4_5S6I7G8N9A0T1U2R3E4].")</f>
        <v>Âm nhạc này có bầu không khí khác biệt do sử dụng [[K01E12Y23]3 k4ey5]. Phạm vi cao độ của nó nằm trong [R1A2N3G4E5] [oc0ta1ve2s3] và được phát trong mét [T1I2M3E4_5S6I7G8N9A0T1U2R3E4].</v>
      </c>
      <c r="D547" s="2"/>
    </row>
    <row r="548">
      <c r="A548" s="1" t="s">
        <v>994</v>
      </c>
      <c r="B548" s="1" t="s">
        <v>995</v>
      </c>
      <c r="C548" s="2" t="str">
        <f>IFERROR(__xludf.DUMMYFUNCTION("GOOGLETRANSLATE(B548, ""en"", ""vi"")"),"Âm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g"&amp;"iây,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của"&amp;" âm nhạc kết hợp với nhau một cách liền mạch. Nhìn chung, âm nhạc này là một sự sáng tạo bậc thầy, kết hợp khéo léo [te0mp1o2], cảm xúc, độ dài và nhịp để tạo ra trải nghiệm nghe thực sự đáng nhớ.")</f>
        <v>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 âm nhạc kết hợp với nhau một cách liền mạch. Nhìn chung, âm nhạc này là một sự sáng tạo bậc thầy, kết hợp khéo léo [te0mp1o2], cảm xúc, độ dài và nhịp để tạo ra trải nghiệm nghe thực sự đáng nhớ.</v>
      </c>
      <c r="D548" s="2"/>
    </row>
    <row r="549">
      <c r="A549" s="1" t="s">
        <v>996</v>
      </c>
      <c r="B549" s="1" t="s">
        <v>997</v>
      </c>
      <c r="C549" s="2" t="str">
        <f>IFERROR(__xludf.DUMMYFUNCTION("GOOGLETRANSLATE(B549, ""en"", ""vi"")"),"Tốc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c"&amp;"ủa nó, hơn thế nữa được nhấn mạnh bởi [key0y1] nơi nó được chơi. [ke0y1] của bản nhạc mang lại cho nó một nét cảm xúc độc đáo và khác biệt, làm tăng thêm ấn tượng tổng thể của bản nhạc.")</f>
        <v>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của nó, hơn thế nữa được nhấn mạnh bởi [key0y1] nơi nó được chơi. [ke0y1] của bản nhạc mang lại cho nó một nét cảm xúc độc đáo và khác biệt, làm tăng thêm ấn tượng tổng thể của bản nhạc.</v>
      </c>
      <c r="D549" s="2"/>
    </row>
    <row r="550">
      <c r="A550" s="1" t="s">
        <v>998</v>
      </c>
      <c r="B550" s="1" t="s">
        <v>999</v>
      </c>
      <c r="C550" s="2" t="str">
        <f>IFERROR(__xludf.DUMMYFUNCTION("GOOGLETRANSLATE(B550, ""en"", ""vi"")"),"Âm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mứ"&amp;"c [te0mp1o2] vừa phải.")</f>
        <v>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mức [te0mp1o2] vừa phải.</v>
      </c>
      <c r="D550" s="2"/>
    </row>
    <row r="551">
      <c r="A551" s="1" t="s">
        <v>435</v>
      </c>
      <c r="B551" s="1" t="s">
        <v>1000</v>
      </c>
      <c r="C551" s="2" t="str">
        <f>IFERROR(__xludf.DUMMYFUNCTION("GOOGLETRANSLATE(B551, ""en"", ""vi"")"),"Âm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càng"&amp;"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f>
        <v>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v>
      </c>
      <c r="D551" s="2"/>
    </row>
    <row r="552">
      <c r="A552" s="1" t="s">
        <v>108</v>
      </c>
      <c r="B552" s="1" t="s">
        <v>1001</v>
      </c>
      <c r="C552" s="2" t="str">
        <f>IFERROR(__xludf.DUMMYFUNCTION("GOOGLETRANSLATE(B552, ""en"", ""vi"")"),"Phạm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"&amp;"phục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Được"&amp;" chơi nhanh, âm nhạc thể hiện [E1M2O3T4I5O6N7] thông qua bố cục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 chơi nhanh, âm nhạc thể hiện [E1M2O3T4I5O6N7] thông qua bố cục của nó.</v>
      </c>
      <c r="D552" s="2"/>
    </row>
    <row r="553">
      <c r="A553" s="1" t="s">
        <v>367</v>
      </c>
      <c r="B553" s="1" t="s">
        <v>1002</v>
      </c>
      <c r="C553" s="2" t="str">
        <f>IFERROR(__xludf.DUMMYFUNCTION("GOOGLETRANSLATE(B553, ""en"", ""vi"")"),"Buổi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cảm"&amp;"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"&amp;"trạng và thông điệp mà âm nhạc truyền tải, khiến chúng trở thành những thành phần quan trọng của bất kỳ buổi biểu diễn âm nhạc nào.")</f>
        <v>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trạng và thông điệp mà âm nhạc truyền tải, khiến chúng trở thành những thành phần quan trọng của bất kỳ buổi biểu diễn âm nhạc nào.</v>
      </c>
      <c r="D553" s="2"/>
    </row>
    <row r="554">
      <c r="A554" s="1" t="s">
        <v>1003</v>
      </c>
      <c r="B554" s="1" t="s">
        <v>1004</v>
      </c>
      <c r="C554" s="2" t="str">
        <f>IFERROR(__xludf.DUMMYFUNCTION("GOOGLETRANSLATE(B554, ""en"", ""vi"")"),"Âm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thêm"&amp;" nét độc đáo của bài hát. Âm nhạc này mang đậm phong cách truyền thống [G1E2N3R4E5], tạo nên một bản nhạc đẹp và khác biệt, nổi bật trong thể loại của nó.")</f>
        <v>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 nét độc đáo của bài hát. Âm nhạc này mang đậm phong cách truyền thống [G1E2N3R4E5], tạo nên một bản nhạc đẹp và khác biệt, nổi bật trong thể loại của nó.</v>
      </c>
      <c r="D554" s="2"/>
    </row>
    <row r="555">
      <c r="A555" s="1" t="s">
        <v>1005</v>
      </c>
      <c r="B555" s="1" t="s">
        <v>1006</v>
      </c>
      <c r="C555" s="2" t="str">
        <f>IFERROR(__xludf.DUMMYFUNCTION("GOOGLETRANSLATE(B555, ""en"", ""vi"")"),"Loại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[[T01I12M23E34_45S56I67G78N89A90T01U12R23E"&amp;"34]4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f>
        <v>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v>
      </c>
      <c r="D555" s="2"/>
    </row>
    <row r="556">
      <c r="A556" s="1" t="s">
        <v>1007</v>
      </c>
      <c r="B556" s="1" t="s">
        <v>1008</v>
      </c>
      <c r="C556" s="2" t="str">
        <f>IFERROR(__xludf.DUMMYFUNCTION("GOOGLETRANSLATE(B556, ""en"", ""vi"")"),"Bản nhạc này truyền tải âm thanh độc đáo và vang dội thông qua việc sử dụng [[K01E12Y23]3 k4ey5]. Bài hát phát trong [T1M213] giây và có nhịp điệu không quá nhanh cũng không quá chậm.")</f>
        <v>Bản nhạc này truyền tải âm thanh độc đáo và vang dội thông qua việc sử dụng [[K01E12Y23]3 k4ey5]. Bài hát phát trong [T1M213] giây và có nhịp điệu không quá nhanh cũng không quá chậm.</v>
      </c>
      <c r="D556" s="2"/>
    </row>
    <row r="557">
      <c r="A557" s="1" t="s">
        <v>1009</v>
      </c>
      <c r="B557" s="1" t="s">
        <v>1010</v>
      </c>
      <c r="C557" s="2" t="str">
        <f>IFERROR(__xludf.DUMMYFUNCTION("GOOGLETRANSLATE(B557, ""en"", ""vi"")"),"Bài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dị"&amp;"u và sự tiến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f>
        <v>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dịu và sự tiến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v>
      </c>
      <c r="D557" s="2"/>
    </row>
    <row r="558">
      <c r="A558" s="1" t="s">
        <v>1011</v>
      </c>
      <c r="B558" s="1" t="s">
        <v>1012</v>
      </c>
      <c r="C558" s="2" t="str">
        <f>IFERROR(__xludf.DUMMYFUNCTION("GOOGLETRANSLATE(B558, ""en"", ""vi"")"),"Nhịp điệu [te0mp1o2] chậm của bài hát, kết hợp với việc sử dụng [[K01E12Y23]3 k4ey5], truyền tải một âm thanh độc đáo và vang dội.")</f>
        <v>Nhịp điệu [te0mp1o2] chậm của bài hát, kết hợp với việc sử dụng [[K01E12Y23]3 k4ey5], truyền tải một âm thanh độc đáo và vang dội.</v>
      </c>
      <c r="D558" s="2"/>
    </row>
    <row r="559">
      <c r="A559" s="1" t="s">
        <v>469</v>
      </c>
      <c r="B559" s="1" t="s">
        <v>1013</v>
      </c>
      <c r="C559" s="2" t="str">
        <f>IFERROR(__xludf.DUMMYFUNCTION("GOOGLETRANSLATE(B559, ""en"", ""vi"")"),"Âm nhạc trong bài hát này mang đến trải nghiệm độc đáo và quyến rũ với chiều sâu cảm xúc khác biệt, được nhấn mạnh bởi dải cao độ [R1A2N3G4E5] [oc0ta1ve2s3]. Việc lựa chọn [[K01E12Y23]3 k4ey5] làm tăng thêm khả năng ghi nhớ của nó, trong khi nhịp điệu nhẹ"&amp;" nhàng tạo ra bầu không khí êm dịu. Khi chọn không kết hợp [I1N2S3T4R5U6M7E8N9T0S1], bài hát mang đến một sự khởi đầu mới mẻ so với cách sắp xếp âm nhạc thông thường. [[T01I12M23E34_45S56I67G78N89A90T01U12R23E34]4 t5im6e 7si8gn9at0ur1e2] khác thường của n"&amp;"ó và tốc độ nhanh chóng góp phần tạo nên tính năng động của nó. Cảm giác [E1M2O3T4I5O6N7] của âm nhạc càng nâng cao sức ảnh hưởng tổng thể của bài hát. Nhìn chung, bài hát này thể hiện một hành trình âm nhạc đầy sáng tạo và đáng nhớ đối với người nghe.")</f>
        <v>Âm nhạc trong bài hát này mang đến trải nghiệm độc đáo và quyến rũ với chiều sâu cảm xúc khác biệt, được nhấn mạnh bởi dải cao độ [R1A2N3G4E5] [oc0ta1ve2s3]. Việc lựa chọn [[K01E12Y23]3 k4ey5] làm tăng thêm khả năng ghi nhớ của nó, trong khi nhịp điệu nhẹ nhàng tạo ra bầu không khí êm dịu. Khi chọn không kết hợp [I1N2S3T4R5U6M7E8N9T0S1], bài hát mang đến một sự khởi đầu mới mẻ so với cách sắp xếp âm nhạc thông thường. [[T01I12M23E34_45S56I67G78N89A90T01U12R23E34]4 t5im6e 7si8gn9at0ur1e2] khác thường của nó và tốc độ nhanh chóng góp phần tạo nên tính năng động của nó. Cảm giác [E1M2O3T4I5O6N7] của âm nhạc càng nâng cao sức ảnh hưởng tổng thể của bài hát. Nhìn chung, bài hát này thể hiện một hành trình âm nhạc đầy sáng tạo và đáng nhớ đối với người nghe.</v>
      </c>
      <c r="D559" s="2"/>
    </row>
    <row r="560">
      <c r="A560" s="1" t="s">
        <v>1014</v>
      </c>
      <c r="B560" s="1" t="s">
        <v>1015</v>
      </c>
      <c r="C560" s="2" t="str">
        <f>IFERROR(__xludf.DUMMYFUNCTION("GOOGLETRANSLATE(B560, ""en"", ""vi"")"),"Bài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"&amp;"trình diễn âm nhạc sử dụng [I1N2S3T4R5U6M7E8N9T0S1] và có nhịp điệu nhất quán và vừa phải. Mặc dù [ti0me1 s2ig3na4tu5re6] của bài hát khác với [T1I2M3E4_5S6I7G8N9A0T1U2R3E4], nó có [te0mp1o2] thoải mái và chạy trong [T1M213] giây, khiến nó trở thành một b"&amp;"ản nhạc thú vị và độc đáo.")</f>
        <v>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trình diễn âm nhạc sử dụng [I1N2S3T4R5U6M7E8N9T0S1] và có nhịp điệu nhất quán và vừa phải. Mặc dù [ti0me1 s2ig3na4tu5re6] của bài hát khác với [T1I2M3E4_5S6I7G8N9A0T1U2R3E4], nó có [te0mp1o2] thoải mái và chạy trong [T1M213] giây, khiến nó trở thành một bản nhạc thú vị và độc đáo.</v>
      </c>
      <c r="D560" s="2"/>
    </row>
    <row r="561">
      <c r="A561" s="1" t="s">
        <v>1016</v>
      </c>
      <c r="B561" s="1" t="s">
        <v>1017</v>
      </c>
      <c r="C561" s="2" t="str">
        <f>IFERROR(__xludf.DUMMYFUNCTION("GOOGLETRANSLATE(B561, ""en"", ""vi"")"),"Âm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ngư"&amp;"ời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p"&amp;"hép người nghe tiếp thu hoàn toàn và đánh giá cao sự biểu đạt cảm xúc của nó, truyền tải [E1M2O3T4I5O6N7].")</f>
        <v>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phép người nghe tiếp thu hoàn toàn và đánh giá cao sự biểu đạt cảm xúc của nó, truyền tải [E1M2O3T4I5O6N7].</v>
      </c>
      <c r="D561" s="2"/>
    </row>
    <row r="562">
      <c r="A562" s="1" t="s">
        <v>425</v>
      </c>
      <c r="B562" s="1" t="s">
        <v>1018</v>
      </c>
      <c r="C562" s="2" t="str">
        <f>IFERROR(__xludf.DUMMYFUNCTION("GOOGLETRANSLATE(B562, ""en"", ""vi"")"),"[ti0me1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k"&amp;"hiến nó nổi bật so với các sáng tác có nhịp độ nhanh khác.")</f>
        <v>[ti0me1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khiến nó nổi bật so với các sáng tác có nhịp độ nhanh khác.</v>
      </c>
      <c r="D562" s="2"/>
    </row>
    <row r="563">
      <c r="A563" s="1" t="s">
        <v>1019</v>
      </c>
      <c r="B563" s="1" t="s">
        <v>1020</v>
      </c>
      <c r="C563" s="2" t="str">
        <f>IFERROR(__xludf.DUMMYFUNCTION("GOOGLETRANSLATE(B563, ""en"", ""vi"")"),"Bài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[ti0"&amp;"me1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"&amp;"động tổng thể của nó.")</f>
        <v>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động tổng thể của nó.</v>
      </c>
      <c r="D563" s="2"/>
    </row>
    <row r="564">
      <c r="A564" s="1" t="s">
        <v>1021</v>
      </c>
      <c r="B564" s="1" t="s">
        <v>1022</v>
      </c>
      <c r="C564" s="2" t="str">
        <f>IFERROR(__xludf.DUMMYFUNCTION("GOOGLETRANSLATE(B564, ""en"", ""vi"")"),"Bản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"&amp;"của nó không điển hình, tạo cho nó một nhịp điệu độc đáo khiến nó trở nên khác biệt so với các bài hát khác cùng thể loại.")</f>
        <v>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của nó không điển hình, tạo cho nó một nhịp điệu độc đáo khiến nó trở nên khác biệt so với các bài hát khác cùng thể loại.</v>
      </c>
      <c r="D564" s="2"/>
    </row>
    <row r="565">
      <c r="A565" s="1" t="s">
        <v>1023</v>
      </c>
      <c r="B565" s="1" t="s">
        <v>1024</v>
      </c>
      <c r="C565" s="2" t="str">
        <f>IFERROR(__xludf.DUMMYFUNCTION("GOOGLETRANSLATE(B565, ""en"", ""vi"")"),"Nhạc cụ vắng mặt đáng chú ý trong bài hát này.")</f>
        <v>Nhạc cụ vắng mặt đáng chú ý trong bài hát này.</v>
      </c>
      <c r="D565" s="2"/>
    </row>
    <row r="566">
      <c r="A566" s="1" t="s">
        <v>1025</v>
      </c>
      <c r="B566" s="1" t="s">
        <v>1026</v>
      </c>
      <c r="C566" s="2" t="str">
        <f>IFERROR(__xludf.DUMMYFUNCTION("GOOGLETRANSLATE(B566, ""en"", ""vi"")"),"Bản nhạc này có thời lượng [T1M213] giây và có [te0mp1o2] rất nhẹ nhàng và yên bình.")</f>
        <v>Bản nhạc này có thời lượng [T1M213] giây và có [te0mp1o2] rất nhẹ nhàng và yên bình.</v>
      </c>
      <c r="D566" s="2"/>
    </row>
    <row r="567">
      <c r="A567" s="1" t="s">
        <v>1027</v>
      </c>
      <c r="B567" s="1" t="s">
        <v>1028</v>
      </c>
      <c r="C567" s="2" t="str">
        <f>IFERROR(__xludf.DUMMYFUNCTION("GOOGLETRANSLATE(B567, ""en"", ""vi"")"),"Việc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[[K01E12Y23]3"&amp;"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t"&amp;"hực sự cho sức mạnh của âm nhạc trong việc lay động và truyền cảm hứng cho chúng ta.")</f>
        <v>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thực sự cho sức mạnh của âm nhạc trong việc lay động và truyền cảm hứng cho chúng ta.</v>
      </c>
      <c r="D567" s="2"/>
    </row>
    <row r="568">
      <c r="A568" s="1" t="s">
        <v>1029</v>
      </c>
      <c r="B568" s="1" t="s">
        <v>1030</v>
      </c>
      <c r="C568" s="2" t="str">
        <f>IFERROR(__xludf.DUMMYFUNCTION("GOOGLETRANSLATE(B568, ""en"", ""vi"")"),"Loại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"&amp;"không bao gồm bất kỳ [I1N2S3T4R5U6M7E8N9T0S1] nào. Nó được phát ở tốc độ vừa phải, mang lại trải nghiệm nghe nhẹ nhàng và thú vị.")</f>
        <v>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không bao gồm bất kỳ [I1N2S3T4R5U6M7E8N9T0S1] nào. Nó được phát ở tốc độ vừa phải, mang lại trải nghiệm nghe nhẹ nhàng và thú vị.</v>
      </c>
      <c r="D568" s="2"/>
    </row>
    <row r="569">
      <c r="A569" s="1" t="s">
        <v>13</v>
      </c>
      <c r="B569" s="1" t="s">
        <v>1031</v>
      </c>
      <c r="C569" s="2" t="str">
        <f>IFERROR(__xludf.DUMMYFUNCTION("GOOGLETRANSLATE(B569, ""en"", ""vi"")"),"Bài hát này có thời lượng [T1M213] giây và [te0mp1o2] của nó vừa phải.")</f>
        <v>Bài hát này có thời lượng [T1M213] giây và [te0mp1o2] của nó vừa phải.</v>
      </c>
      <c r="D569" s="2"/>
    </row>
    <row r="570">
      <c r="A570" s="1" t="s">
        <v>1032</v>
      </c>
      <c r="B570" s="1" t="s">
        <v>1033</v>
      </c>
      <c r="C570" s="2" t="str">
        <f>IFERROR(__xludf.DUMMYFUNCTION("GOOGLETRANSLATE(B570, ""en"", ""vi"")"),"Bản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"&amp;"bài hát có độ dài [[N01U12M23_34B45A56R67S78]8 b9ar0s1].")</f>
        <v>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bài hát có độ dài [[N01U12M23_34B45A56R67S78]8 b9ar0s1].</v>
      </c>
      <c r="D570" s="2"/>
    </row>
    <row r="571">
      <c r="A571" s="1" t="s">
        <v>1034</v>
      </c>
      <c r="B571" s="1" t="s">
        <v>1035</v>
      </c>
      <c r="C571" s="2" t="str">
        <f>IFERROR(__xludf.DUMMYFUNCTION("GOOGLETRANSLATE(B571, ""en"", ""vi"")"),"Đây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trở"&amp;" thành một bản nhạc độc đáo và khác biệt.")</f>
        <v>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 thành một bản nhạc độc đáo và khác biệt.</v>
      </c>
      <c r="D571" s="2"/>
    </row>
    <row r="572">
      <c r="A572" s="1" t="s">
        <v>352</v>
      </c>
      <c r="B572" s="1" t="s">
        <v>1036</v>
      </c>
      <c r="C572" s="2" t="str">
        <f>IFERROR(__xludf.DUMMYFUNCTION("GOOGLETRANSLATE(B572, ""en"", ""vi"")"),"Loại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nh"&amp;"ất quán xuyên suốt bản nhạc, cố tình loại trừ [I1N2S3T4R5U6M7E8N9T0S1]. Với [[T01I12M23E34_45S56I67G78N89A90T01U12R23E34]4 t5im6e 7si8gn9at0ur1e2], âm nhạc duy trì mức [te0mp1o2] vừa phải, truyền tải hiệu quả [E1M2O3T4I5O6N7].")</f>
        <v>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nhất quán xuyên suốt bản nhạc, cố tình loại trừ [I1N2S3T4R5U6M7E8N9T0S1]. Với [[T01I12M23E34_45S56I67G78N89A90T01U12R23E34]4 t5im6e 7si8gn9at0ur1e2], âm nhạc duy trì mức [te0mp1o2] vừa phải, truyền tải hiệu quả [E1M2O3T4I5O6N7].</v>
      </c>
      <c r="D572" s="2"/>
    </row>
    <row r="573">
      <c r="A573" s="1" t="s">
        <v>1037</v>
      </c>
      <c r="B573" s="1" t="s">
        <v>1038</v>
      </c>
      <c r="C573" s="2" t="str">
        <f>IFERROR(__xludf.DUMMYFUNCTION("GOOGLETRANSLATE(B573, ""en"", ""vi"")"),"Bài hát này có [ti0me1 s2ig3na4tu5re6 o7f 8[T91I02M13E24_35S46I57G68N79A80T91U02R13E24]3] độc đáo và trải dài khoảng [[N01U12M23_34B45A56R67S78]8 b9ar0s1].")</f>
        <v>Bài hát này có [ti0me1 s2ig3na4tu5re6 o7f 8[T91I02M13E24_35S46I57G68N79A80T91U02R13E24]3] độc đáo và trải dài khoảng [[N01U12M23_34B45A56R67S78]8 b9ar0s1].</v>
      </c>
      <c r="D573" s="2"/>
    </row>
    <row r="574">
      <c r="A574" s="1" t="s">
        <v>1039</v>
      </c>
      <c r="B574" s="1" t="s">
        <v>1040</v>
      </c>
      <c r="C574" s="2" t="str">
        <f>IFERROR(__xludf.DUMMYFUNCTION("GOOGLETRANSLATE(B574, ""en"", ""vi"")"),"Bài hát được trình diễn ở nhịp độ vừa phải và [[K01E12Y23]3 k4ey5] tạo thêm hương vị độc đáo cho bản nhạc này. Nó có thời lượng [T1M213] giây.")</f>
        <v>Bài hát được trình diễn ở nhịp độ vừa phải và [[K01E12Y23]3 k4ey5] tạo thêm hương vị độc đáo cho bản nhạc này. Nó có thời lượng [T1M213] giây.</v>
      </c>
      <c r="D574" s="2"/>
    </row>
    <row r="575">
      <c r="A575" s="1" t="s">
        <v>783</v>
      </c>
      <c r="B575" s="1" t="s">
        <v>1041</v>
      </c>
      <c r="C575" s="2" t="str">
        <f>IFERROR(__xludf.DUMMYFUNCTION("GOOGLETRANSLATE(B575, ""en"", ""vi"")"),"Bản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n"&amp;"ày là [I1N2S3T4R5U6M7E8N9T0S1]. [ti0me1 s2ig3na4tu5re6] được chọn là không chuẩn, vì [T1I2M3E4_5S6I7G8N9A0T1U2R3E4]. Với nhịp điệu vừa phải, bản nhạc này không thể hiện được bản chất của thể loại [G1E2N3R4E5].")</f>
        <v>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này là [I1N2S3T4R5U6M7E8N9T0S1]. [ti0me1 s2ig3na4tu5re6] được chọn là không chuẩn, vì [T1I2M3E4_5S6I7G8N9A0T1U2R3E4]. Với nhịp điệu vừa phải, bản nhạc này không thể hiện được bản chất của thể loại [G1E2N3R4E5].</v>
      </c>
      <c r="D575" s="2"/>
    </row>
    <row r="576">
      <c r="A576" s="1" t="s">
        <v>745</v>
      </c>
      <c r="B576" s="1" t="s">
        <v>1042</v>
      </c>
      <c r="C576" s="2" t="str">
        <f>IFERROR(__xludf.DUMMYFUNCTION("GOOGLETRANSLATE(B576, ""en"", ""vi"")"),"Nhạc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"&amp;"dụng,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kh"&amp;"ác biệt của bản nhạc.")</f>
        <v>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khác biệt của bản nhạc.</v>
      </c>
      <c r="D576" s="2"/>
    </row>
    <row r="577">
      <c r="A577" s="1" t="s">
        <v>487</v>
      </c>
      <c r="B577" s="1" t="s">
        <v>1043</v>
      </c>
      <c r="C577" s="2" t="str">
        <f>IFERROR(__xludf.DUMMYFUNCTION("GOOGLETRANSLATE(B577, ""en"", ""vi"")"),"Nó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há"&amp;"t này chắc chắn sẽ khiến bạn say mê với [te0mp1o2] nhanh và nhịp điệu dễ lây lan.")</f>
        <v>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hát này chắc chắn sẽ khiến bạn say mê với [te0mp1o2] nhanh và nhịp điệu dễ lây lan.</v>
      </c>
      <c r="D577" s="2"/>
    </row>
    <row r="578">
      <c r="A578" s="1" t="s">
        <v>1044</v>
      </c>
      <c r="B578" s="1" t="s">
        <v>1045</v>
      </c>
      <c r="C578" s="2" t="str">
        <f>IFERROR(__xludf.DUMMYFUNCTION("GOOGLETRANSLATE(B578, ""en"", ""vi"")"),"Loại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bà"&amp;"i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"&amp;"so với chuẩn mực và mang đến sự thay đổi nhịp độ mới mẻ cho những người nghe đang tìm kiếm điều gì đó khác biệt.")</f>
        <v>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so với chuẩn mực và mang đến sự thay đổi nhịp độ mới mẻ cho những người nghe đang tìm kiếm điều gì đó khác biệt.</v>
      </c>
      <c r="D578" s="2"/>
    </row>
    <row r="579">
      <c r="A579" s="1" t="s">
        <v>110</v>
      </c>
      <c r="B579" s="1" t="s">
        <v>1046</v>
      </c>
      <c r="C579" s="2" t="str">
        <f>IFERROR(__xludf.DUMMYFUNCTION("GOOGLETRANSLATE(B579, ""en"", ""vi"")"),"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"&amp;"mình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trán"&amp;"h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n"&amp;"hững màn trình diễn có sức ảnh hưởng và đáng nhớ hơn.")</f>
        <v>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những màn trình diễn có sức ảnh hưởng và đáng nhớ hơn.</v>
      </c>
      <c r="D579" s="2"/>
    </row>
    <row r="580">
      <c r="A580" s="1" t="s">
        <v>1047</v>
      </c>
      <c r="B580" s="1" t="s">
        <v>1048</v>
      </c>
      <c r="C580" s="2" t="str">
        <f>IFERROR(__xludf.DUMMYFUNCTION("GOOGLETRANSLATE(B580, ""en"", ""vi"")"),"[[K01E12Y23]3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"&amp;"dài được xác định bởi [[N01U12M23_34B45A56R67S78]8 b9ar0s1]. Ngoài ra, âm nhạc còn bày tỏ lòng tôn kính đối với [A1R2T3I4S5T6], khiến nó trở thành một tác phẩm độc đáo và có ý nghĩa theo đúng nghĩa của nó.")</f>
        <v>[[K01E12Y23]3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dài được xác định bởi [[N01U12M23_34B45A56R67S78]8 b9ar0s1]. Ngoài ra, âm nhạc còn bày tỏ lòng tôn kính đối với [A1R2T3I4S5T6], khiến nó trở thành một tác phẩm độc đáo và có ý nghĩa theo đúng nghĩa của nó.</v>
      </c>
      <c r="D580" s="2"/>
    </row>
    <row r="581">
      <c r="A581" s="1" t="s">
        <v>462</v>
      </c>
      <c r="B581" s="1" t="s">
        <v>1049</v>
      </c>
      <c r="C581" s="2" t="str">
        <f>IFERROR(__xludf.DUMMYFUNCTION("GOOGLETRANSLATE(B581, ""en"", ""vi"")"),"Nhạc đang được phát ở tốc độ vừa phải và [ti0me1 s2ig3na4tu5re6] của bản nhạc là [T1I2M3E4_5S6I7G8N9A0T1U2R3E4].")</f>
        <v>Nhạc đang được phát ở tốc độ vừa phải và [ti0me1 s2ig3na4tu5re6] của bản nhạc là [T1I2M3E4_5S6I7G8N9A0T1U2R3E4].</v>
      </c>
      <c r="D581" s="2"/>
    </row>
    <row r="582">
      <c r="A582" s="1" t="s">
        <v>477</v>
      </c>
      <c r="B582" s="1" t="s">
        <v>1050</v>
      </c>
      <c r="C582" s="2" t="str">
        <f>IFERROR(__xludf.DUMMYFUNCTION("GOOGLETRANSLATE(B582, ""en"", ""vi"")"),"Trong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Kh"&amp;"i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đ"&amp;"iệp cảm xúc của bản nhạc, khiến bản nhạc trở nên mạnh mẽ và đáng nhớ hơn.")</f>
        <v>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điệp cảm xúc của bản nhạc, khiến bản nhạc trở nên mạnh mẽ và đáng nhớ hơn.</v>
      </c>
      <c r="D582" s="2"/>
    </row>
    <row r="583">
      <c r="A583" s="1" t="s">
        <v>1051</v>
      </c>
      <c r="B583" s="1" t="s">
        <v>1052</v>
      </c>
      <c r="C583" s="2" t="str">
        <f>IFERROR(__xludf.DUMMYFUNCTION("GOOGLETRANSLATE(B583, ""en"", ""vi"")"),"Loại nhạc này mang đến trải nghiệm nghe đa dạng và sống động với dải cao độ trải dài [R1A2N3G4E5] [oc0ta1ve2s3]. Thời lượng chạy của bài hát là [T1M213] giây và nhịp điệu rất dễ nghe.")</f>
        <v>Loại nhạc này mang đến trải nghiệm nghe đa dạng và sống động với dải cao độ trải dài [R1A2N3G4E5] [oc0ta1ve2s3]. Thời lượng chạy của bài hát là [T1M213] giây và nhịp điệu rất dễ nghe.</v>
      </c>
      <c r="D583" s="2"/>
    </row>
    <row r="584">
      <c r="A584" s="1" t="s">
        <v>1053</v>
      </c>
      <c r="B584" s="1" t="s">
        <v>1054</v>
      </c>
      <c r="C584" s="2" t="str">
        <f>IFERROR(__xludf.DUMMYFUNCTION("GOOGLETRANSLATE(B584, ""en"", ""vi"")"),"Bản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bấ"&amp;"t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b9ar0s1"&amp;"], giúp người nghe có nhiều thời gian để đắm mình hoàn toàn vào trải nghiệm âm nhạc độc đáo.")</f>
        <v>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 giúp người nghe có nhiều thời gian để đắm mình hoàn toàn vào trải nghiệm âm nhạc độc đáo.</v>
      </c>
      <c r="D584" s="2"/>
    </row>
    <row r="585">
      <c r="A585" s="1" t="s">
        <v>1055</v>
      </c>
      <c r="B585" s="1" t="s">
        <v>1056</v>
      </c>
      <c r="C585" s="2" t="str">
        <f>IFERROR(__xludf.DUMMYFUNCTION("GOOGLETRANSLATE(B585, ""en"", ""vi"")"),"Âm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"&amp;"có nhịp điệu cân bằng, bổ sung cho phần âm nhạc.")</f>
        <v>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có nhịp điệu cân bằng, bổ sung cho phần âm nhạc.</v>
      </c>
      <c r="D585" s="2"/>
    </row>
    <row r="586">
      <c r="A586" s="1" t="s">
        <v>1057</v>
      </c>
      <c r="B586" s="1" t="s">
        <v>1058</v>
      </c>
      <c r="C586" s="2" t="str">
        <f>IFERROR(__xludf.DUMMYFUNCTION("GOOGLETRANSLATE(B586, ""en"", ""vi"")"),"Dải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[I1N2S3"&amp;"T4R5U6M7E8N9T0S1], giúp nâng cao hơn nữa bố cục. Âm nhạc được phát ở tốc độ nhanh trong [T1I2M3E4_5S6I7G8N9A0T1U2R3E4], truyền tải [E1M2O3T4I5O6N7] và được bổ sung bởi thời gian chạy là [T1M213] giây.")</f>
        <v>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[I1N2S3T4R5U6M7E8N9T0S1], giúp nâng cao hơn nữa bố cục. Âm nhạc được phát ở tốc độ nhanh trong [T1I2M3E4_5S6I7G8N9A0T1U2R3E4], truyền tải [E1M2O3T4I5O6N7] và được bổ sung bởi thời gian chạy là [T1M213] giây.</v>
      </c>
      <c r="D586" s="2"/>
    </row>
    <row r="587">
      <c r="A587" s="1" t="s">
        <v>1059</v>
      </c>
      <c r="B587" s="1" t="s">
        <v>1060</v>
      </c>
      <c r="C587" s="2" t="str">
        <f>IFERROR(__xludf.DUMMYFUNCTION("GOOGLETRANSLATE(B587, ""en"", ""vi"")"),"[[K01E12Y23]3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"&amp;"s2ig3na4tu5re6]. Để nắm bắt được trọn vẹn bản chất của âm nhạc, nên đưa vào [I1N2S3T4R5U6M7E8N9T0S1]. Ngoài ra, còn có [[N01U12M23_34B45A56R67S78]8 b9ar0s1] có thể được tính trong bài hát này.")</f>
        <v>[[K01E12Y23]3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s2ig3na4tu5re6]. Để nắm bắt được trọn vẹn bản chất của âm nhạc, nên đưa vào [I1N2S3T4R5U6M7E8N9T0S1]. Ngoài ra, còn có [[N01U12M23_34B45A56R67S78]8 b9ar0s1] có thể được tính trong bài hát này.</v>
      </c>
      <c r="D587" s="2"/>
    </row>
    <row r="588">
      <c r="A588" s="1" t="s">
        <v>204</v>
      </c>
      <c r="B588" s="1" t="s">
        <v>1061</v>
      </c>
      <c r="C588" s="2" t="str">
        <f>IFERROR(__xludf.DUMMYFUNCTION("GOOGLETRANSLATE(B588, ""en"", ""vi"")"),"Âm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âm"&amp;"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v"&amp;"iệc sử dụng thành thạo các nhạc cụ này, âm nhạc có sức sống riêng, quyến rũ người nghe bằng tính nghệ thuật và cảm xúc.")</f>
        <v>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việc sử dụng thành thạo các nhạc cụ này, âm nhạc có sức sống riêng, quyến rũ người nghe bằng tính nghệ thuật và cảm xúc.</v>
      </c>
      <c r="D588" s="2"/>
    </row>
    <row r="589">
      <c r="A589" s="1" t="s">
        <v>1062</v>
      </c>
      <c r="B589" s="1" t="s">
        <v>1063</v>
      </c>
      <c r="C589" s="2" t="str">
        <f>IFERROR(__xludf.DUMMYFUNCTION("GOOGLETRANSLATE(B589, ""en"", ""vi"")"),"Âm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"&amp;"quá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đến"&amp;" từng chi tiết trong giai điệu và cách diễn đạt, cách sử dụng các nhạc cụ quan trọng và [te0mp1o2] vừa phải, tất cả đều góp phần tạo nên âm thanh độc đáo trong thể loại của nó.")</f>
        <v>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 từng chi tiết trong giai điệu và cách diễn đạt, cách sử dụng các nhạc cụ quan trọng và [te0mp1o2] vừa phải, tất cả đều góp phần tạo nên âm thanh độc đáo trong thể loại của nó.</v>
      </c>
      <c r="D589" s="2"/>
    </row>
    <row r="590">
      <c r="A590" s="1" t="s">
        <v>1064</v>
      </c>
      <c r="B590" s="1" t="s">
        <v>1065</v>
      </c>
      <c r="C590" s="2" t="str">
        <f>IFERROR(__xludf.DUMMYFUNCTION("GOOGLETRANSLATE(B590, ""en"", ""vi"")"),"Âm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b"&amp;"ao gồm [[N01U12M23_34B45A56R67S78]8 b9ar0s1], nhưng điều khiến nó trở nên khác biệt là [[T01I12M23E34_45S56I67G78N89A90T01U12R23E34]4 t5im6e 7si8gn9at0ur1e2] được chọn làm sáng tác. Cùng với nhau, những yếu tố này góp phần tạo nên nét độc đáo và khác biệt"&amp;" của âm nhạc.")</f>
        <v>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bao gồm [[N01U12M23_34B45A56R67S78]8 b9ar0s1], nhưng điều khiến nó trở nên khác biệt là [[T01I12M23E34_45S56I67G78N89A90T01U12R23E34]4 t5im6e 7si8gn9at0ur1e2] được chọn làm sáng tác. Cùng với nhau, những yếu tố này góp phần tạo nên nét độc đáo và khác biệt của âm nhạc.</v>
      </c>
      <c r="D590" s="2"/>
    </row>
    <row r="591">
      <c r="A591" s="1" t="s">
        <v>1066</v>
      </c>
      <c r="B591" s="1" t="s">
        <v>1067</v>
      </c>
      <c r="C591" s="2" t="str">
        <f>IFERROR(__xludf.DUMMYFUNCTION("GOOGLETRANSLATE(B591, ""en"", ""vi"")"),"Bài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d"&amp;"iễn ở tốc độ vừa phải. Tổng cộng có [[N01U12M23_34B45A56R67S78]8 b9ar0s1] cho bài hát này.")</f>
        <v>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diễn ở tốc độ vừa phải. Tổng cộng có [[N01U12M23_34B45A56R67S78]8 b9ar0s1] cho bài hát này.</v>
      </c>
      <c r="D591" s="2"/>
    </row>
    <row r="592">
      <c r="A592" s="1" t="s">
        <v>535</v>
      </c>
      <c r="B592" s="1" t="s">
        <v>1068</v>
      </c>
      <c r="C592" s="2" t="str">
        <f>IFERROR(__xludf.DUMMYFUNCTION("GOOGLETRANSLATE(B592, ""en"", ""vi"")"),"Việc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củ"&amp;"a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Đ"&amp;"iều thú vị là phong cách của bài hát lại khác xa với nét đặc trưng của thể loại [G1E2N3R4E5].")</f>
        <v>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Điều thú vị là phong cách của bài hát lại khác xa với nét đặc trưng của thể loại [G1E2N3R4E5].</v>
      </c>
      <c r="D592" s="2"/>
    </row>
    <row r="593">
      <c r="A593" s="1" t="s">
        <v>1069</v>
      </c>
      <c r="B593" s="1" t="s">
        <v>1070</v>
      </c>
      <c r="C593" s="2" t="str">
        <f>IFERROR(__xludf.DUMMYFUNCTION("GOOGLETRANSLATE(B593, ""en"", ""vi"")"),"Đặc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"&amp;"điều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[[N01U12M23_34"&amp;"B45A56R67S78]8 b9ar0s1], tạo nên một khoảng thời gian xác định.")</f>
        <v>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[[N01U12M23_34B45A56R67S78]8 b9ar0s1], tạo nên một khoảng thời gian xác định.</v>
      </c>
      <c r="D593" s="2"/>
    </row>
    <row r="594">
      <c r="A594" s="1" t="s">
        <v>210</v>
      </c>
      <c r="B594" s="1" t="s">
        <v>1071</v>
      </c>
      <c r="C594" s="2" t="str">
        <f>IFERROR(__xludf.DUMMYFUNCTION("GOOGLETRANSLATE(B594, ""en"", ""vi"")"),"Bản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[I1N2S3T4"&amp;"R5U6M7E8N9T0S1]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kh"&amp;"ông tuân theo đặc trưng đặc trưng của thể loại [G1E2N3R4E5].")</f>
        <v>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không tuân theo đặc trưng đặc trưng của thể loại [G1E2N3R4E5].</v>
      </c>
      <c r="D594" s="2"/>
    </row>
    <row r="595">
      <c r="A595" s="1" t="s">
        <v>51</v>
      </c>
      <c r="B595" s="1" t="s">
        <v>1072</v>
      </c>
      <c r="C595" s="2" t="str">
        <f>IFERROR(__xludf.DUMMYFUNCTION("GOOGLETRANSLATE(B595, ""en"", ""vi"")"),"Bản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nhà"&amp;"ng,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r"&amp;"ũ cho thể loại của nó, đồng thời nó tích hợp liền mạch nhiều yếu tố âm nhạc khác nhau để tạo ra trải nghiệm nghe thú vị và đáng nhớ.")</f>
        <v>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rũ cho thể loại của nó, đồng thời nó tích hợp liền mạch nhiều yếu tố âm nhạc khác nhau để tạo ra trải nghiệm nghe thú vị và đáng nhớ.</v>
      </c>
      <c r="D595" s="2"/>
    </row>
    <row r="596">
      <c r="A596" s="1" t="s">
        <v>1073</v>
      </c>
      <c r="B596" s="1" t="s">
        <v>1074</v>
      </c>
      <c r="C596" s="2" t="str">
        <f>IFERROR(__xludf.DUMMYFUNCTION("GOOGLETRANSLATE(B596, ""en"", ""vi"")"),"Bản nhạc này được sáng tác trong [[K01E12Y23]3 k4ey5] với phạm vi cao độ giới hạn là [R1A2N3G4E5] [oc0ta1ve2s3], cho phép nhấn mạnh hơn vào các sắc thái của giai điệu và nhịp điệu. Nhịp điệu êm dịu làm tăng thêm bầu không khí tổng thể của bản nhạc, trong "&amp;"khi giai điệu không tập trung vào âm thanh [I1N2S3T4R5U6M7E8N9T0], góp phần tạo nên bản chất tốc độ thấp của âm nhạc.")</f>
        <v>Bản nhạc này được sáng tác trong [[K01E12Y23]3 k4ey5] với phạm vi cao độ giới hạn là [R1A2N3G4E5] [oc0ta1ve2s3], cho phép nhấn mạnh hơn vào các sắc thái của giai điệu và nhịp điệu. Nhịp điệu êm dịu làm tăng thêm bầu không khí tổng thể của bản nhạc, trong khi giai điệu không tập trung vào âm thanh [I1N2S3T4R5U6M7E8N9T0], góp phần tạo nên bản chất tốc độ thấp của âm nhạc.</v>
      </c>
      <c r="D596" s="2"/>
    </row>
    <row r="597">
      <c r="A597" s="1" t="s">
        <v>1075</v>
      </c>
      <c r="B597" s="1" t="s">
        <v>1076</v>
      </c>
      <c r="C597" s="2" t="str">
        <f>IFERROR(__xludf.DUMMYFUNCTION("GOOGLETRANSLATE(B597, ""en"", ""vi"")"),"Bản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ca"&amp;"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â"&amp;"m nhạc hấp dẫn và thú vị.")</f>
        <v>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âm nhạc hấp dẫn và thú vị.</v>
      </c>
      <c r="D597" s="2"/>
    </row>
    <row r="598">
      <c r="A598" s="1" t="s">
        <v>1077</v>
      </c>
      <c r="B598" s="1" t="s">
        <v>1078</v>
      </c>
      <c r="C598" s="2" t="str">
        <f>IFERROR(__xludf.DUMMYFUNCTION("GOOGLETRANSLATE(B598, ""en"", ""vi"")"),"Giai điệu của bài hát này không tập trung vào âm thanh của [I1N2S3T4R5U6M7E8N9T0]. Tuy nhiên, phạm vi cao độ nhỏ gọn của [R1A2N3G4E5] [oc0ta1ve2s3] góp phần mang lại màn trình diễn âm nhạc tập trung và có tác động mạnh mẽ. Tốc độ nhàn nhã khi phát bản nhạ"&amp;"c này, kết hợp với nhịp điệu mượt mà và ổn định, càng nâng cao hơn nữa hiệu ứng tổng thể của nó.")</f>
        <v>Giai điệu của bài hát này không tập trung vào âm thanh của [I1N2S3T4R5U6M7E8N9T0]. Tuy nhiên, phạm vi cao độ nhỏ gọn của [R1A2N3G4E5] [oc0ta1ve2s3] góp phần mang lại màn trình diễn âm nhạc tập trung và có tác động mạnh mẽ. Tốc độ nhàn nhã khi phát bản nhạc này, kết hợp với nhịp điệu mượt mà và ổn định, càng nâng cao hơn nữa hiệu ứng tổng thể của nó.</v>
      </c>
      <c r="D598" s="2"/>
    </row>
    <row r="599">
      <c r="A599" s="1" t="s">
        <v>106</v>
      </c>
      <c r="B599" s="1" t="s">
        <v>1079</v>
      </c>
      <c r="C599" s="2" t="str">
        <f>IFERROR(__xludf.DUMMYFUNCTION("GOOGLETRANSLATE(B599, ""en"", ""vi"")"),"Nhịp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th"&amp;"ể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đánh"&amp;" giá cao theo nhiều cách.")</f>
        <v>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 giá cao theo nhiều cách.</v>
      </c>
      <c r="D599" s="2"/>
    </row>
    <row r="600">
      <c r="A600" s="1" t="s">
        <v>1080</v>
      </c>
      <c r="B600" s="1" t="s">
        <v>1081</v>
      </c>
      <c r="C600" s="2" t="str">
        <f>IFERROR(__xludf.DUMMYFUNCTION("GOOGLETRANSLATE(B600, ""en"", ""vi"")"),"Bản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"&amp;"cho người nghe.")</f>
        <v>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cho người nghe.</v>
      </c>
      <c r="D600" s="2"/>
    </row>
    <row r="601">
      <c r="A601" s="1" t="s">
        <v>1082</v>
      </c>
      <c r="B601" s="1" t="s">
        <v>1083</v>
      </c>
      <c r="C601" s="2" t="str">
        <f>IFERROR(__xludf.DUMMYFUNCTION("GOOGLETRANSLATE(B601, ""en"", ""vi"")"),"Loại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n"&amp;"ó. Cố tình loại trừ [I1N2S3T4R5U6M7E8N9T0S1], bài hát này mang tính chất [E1M2O3T4I5O6N7]. Âm nhạc bao gồm [[N01U12M23_34B45A56R67S78]8 b9ar0s1], góp phần tạo nên cấu trúc và thành phần tổng thể của nó.")</f>
        <v>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nó. Cố tình loại trừ [I1N2S3T4R5U6M7E8N9T0S1], bài hát này mang tính chất [E1M2O3T4I5O6N7]. Âm nhạc bao gồm [[N01U12M23_34B45A56R67S78]8 b9ar0s1], góp phần tạo nên cấu trúc và thành phần tổng thể của nó.</v>
      </c>
      <c r="D601" s="2"/>
    </row>
    <row r="602">
      <c r="A602" s="1" t="s">
        <v>259</v>
      </c>
      <c r="B602" s="1" t="s">
        <v>1084</v>
      </c>
      <c r="C602" s="2" t="str">
        <f>IFERROR(__xludf.DUMMYFUNCTION("GOOGLETRANSLATE(B602, ""en"", ""vi"")"),"Bản nhạc thể hiện phạm vi cao độ trong [R1A2N3G4E5] [oc0ta1ve2s3] và sử dụng [[K01E12Y23]3 k4ey5], mang đến âm thanh mạnh mẽ và đáng nhớ. Với thời lượng chạy [T1M213] giây, bài hát này duy trì nhịp điệu ổn định và vừa phải đồng thời loại trừ [I1N2S3T4R5U6"&amp;"M7E8N9T0S1]. Nó kết hợp một [ti0me1 s2ig3na4tu5re6 o7f 8[T91I02M13E24_35S46I57G68N79A80T91U02R13E24]3] khác thường và nhịp điệu của nó vẫn được cân bằng xuyên suốt. Nhìn chung, âm nhạc mang lại cảm giác [E1M2O3T4I5O6N7].")</f>
        <v>Bản nhạc thể hiện phạm vi cao độ trong [R1A2N3G4E5] [oc0ta1ve2s3] và sử dụng [[K01E12Y23]3 k4ey5], mang đến âm thanh mạnh mẽ và đáng nhớ. Với thời lượng chạy [T1M213] giây, bài hát này duy trì nhịp điệu ổn định và vừa phải đồng thời loại trừ [I1N2S3T4R5U6M7E8N9T0S1]. Nó kết hợp một [ti0me1 s2ig3na4tu5re6 o7f 8[T91I02M13E24_35S46I57G68N79A80T91U02R13E24]3] khác thường và nhịp điệu của nó vẫn được cân bằng xuyên suốt. Nhìn chung, âm nhạc mang lại cảm giác [E1M2O3T4I5O6N7].</v>
      </c>
      <c r="D602" s="2"/>
    </row>
    <row r="603">
      <c r="A603" s="1" t="s">
        <v>504</v>
      </c>
      <c r="B603" s="1" t="s">
        <v>1085</v>
      </c>
      <c r="C603" s="2" t="str">
        <f>IFERROR(__xludf.DUMMYFUNCTION("GOOGLETRANSLATE(B603, ""en"", ""vi"")"),"Bản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s2ig3"&amp;"na4tu5re6 o7f 8[T91I02M13E24_35S46I57G68N79A80T91U02R13E24]3] không chuẩn và không có bất kỳ [I1N2S3T4R5U6M7E8N9T0S1] nào. Nó khác với âm thanh [G1E2N3R4E5] điển hình.")</f>
        <v>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s2ig3na4tu5re6 o7f 8[T91I02M13E24_35S46I57G68N79A80T91U02R13E24]3] không chuẩn và không có bất kỳ [I1N2S3T4R5U6M7E8N9T0S1] nào. Nó khác với âm thanh [G1E2N3R4E5] điển hình.</v>
      </c>
      <c r="D603" s="2"/>
    </row>
    <row r="604">
      <c r="A604" s="1" t="s">
        <v>981</v>
      </c>
      <c r="B604" s="1" t="s">
        <v>1086</v>
      </c>
      <c r="C604" s="2" t="str">
        <f>IFERROR(__xludf.DUMMYFUNCTION("GOOGLETRANSLATE(B604, ""en"", ""vi"")"),"Phạm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"&amp;"đầy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f>
        <v>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v>
      </c>
      <c r="D604" s="2"/>
    </row>
    <row r="605">
      <c r="A605" s="1" t="s">
        <v>1087</v>
      </c>
      <c r="B605" s="1" t="s">
        <v>1088</v>
      </c>
      <c r="C605" s="2" t="str">
        <f>IFERROR(__xludf.DUMMYFUNCTION("GOOGLETRANSLATE(B605, ""en"", ""vi"")"),"Bài hát này có nhịp vừa phải, đặc trưng là [E1M2O3T4I5O6N7] và có thời lượng [[N01U12M23_34B45A56R67S78]8 b9ar0s1].")</f>
        <v>Bài hát này có nhịp vừa phải, đặc trưng là [E1M2O3T4I5O6N7] và có thời lượng [[N01U12M23_34B45A56R67S78]8 b9ar0s1].</v>
      </c>
      <c r="D605" s="2"/>
    </row>
    <row r="606">
      <c r="A606" s="1" t="s">
        <v>398</v>
      </c>
      <c r="B606" s="1" t="s">
        <v>1089</v>
      </c>
      <c r="C606" s="2" t="str">
        <f>IFERROR(__xludf.DUMMYFUNCTION("GOOGLETRANSLATE(B606, ""en"", ""vi"")"),"Bài hát này có thời lượng chạy là [T1M213] giây và [ti0me1 s2ig3na4tu5re6] của nó là [T1I2M3E4_5S6I7G8N9A0T1U2R3E4].")</f>
        <v>Bài hát này có thời lượng chạy là [T1M213] giây và [ti0me1 s2ig3na4tu5re6] của nó là [T1I2M3E4_5S6I7G8N9A0T1U2R3E4].</v>
      </c>
      <c r="D606" s="2"/>
    </row>
    <row r="607">
      <c r="A607" s="1" t="s">
        <v>35</v>
      </c>
      <c r="B607" s="1" t="s">
        <v>1090</v>
      </c>
      <c r="C607" s="2" t="str">
        <f>IFERROR(__xludf.DUMMYFUNCTION("GOOGLETRANSLATE(B607, ""en"", ""vi"")"),"Bài hát này dài [T1M213] giây và [I1N2S3T4R5U6M7E8N9T0S1] không phải là một phần của nhạc cụ được sử dụng trong đó.")</f>
        <v>Bài hát này dài [T1M213] giây và [I1N2S3T4R5U6M7E8N9T0S1] không phải là một phần của nhạc cụ được sử dụng trong đó.</v>
      </c>
      <c r="D607" s="2"/>
    </row>
    <row r="608">
      <c r="A608" s="1" t="s">
        <v>773</v>
      </c>
      <c r="B608" s="1" t="s">
        <v>1091</v>
      </c>
      <c r="C608" s="2" t="str">
        <f>IFERROR(__xludf.DUMMYFUNCTION("GOOGLETRANSLATE(B608, ""en"", ""vi"")"),"Đoạn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[I1N2S3T4R5U6M7E8N9T0S"&amp;"1],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[E1M2O3T4I"&amp;"5O6N7], gợi lên phản ứng cảm xúc cụ thể từ người nghe.")</f>
        <v>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[E1M2O3T4I5O6N7], gợi lên phản ứng cảm xúc cụ thể từ người nghe.</v>
      </c>
      <c r="D608" s="2"/>
    </row>
    <row r="609">
      <c r="A609" s="1" t="s">
        <v>217</v>
      </c>
      <c r="B609" s="1" t="s">
        <v>1092</v>
      </c>
      <c r="C609" s="2" t="str">
        <f>IFERROR(__xludf.DUMMYFUNCTION("GOOGLETRANSLATE(B609, ""en"", ""vi"")"),"[[K01E12Y23]3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[ma0jo"&amp;"1r2]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"&amp;"tạo ra hiệu ứng mong muốn và kết nối với khán giả ở mức độ sâu sắc hơn.")</f>
        <v>[[K01E12Y23]3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tạo ra hiệu ứng mong muốn và kết nối với khán giả ở mức độ sâu sắc hơn.</v>
      </c>
      <c r="D609" s="2"/>
    </row>
    <row r="610">
      <c r="A610" s="1" t="s">
        <v>1093</v>
      </c>
      <c r="B610" s="1" t="s">
        <v>1094</v>
      </c>
      <c r="C610" s="2" t="str">
        <f>IFERROR(__xludf.DUMMYFUNCTION("GOOGLETRANSLATE(B610, ""en"", ""vi"")"),"Âm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ch"&amp;"ơi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củ"&amp;"a âm nhạc là [E1M2O3T4I5O6N7], nâng cao hơn nữa chất lượng thiền định của nó.")</f>
        <v>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 âm nhạc là [E1M2O3T4I5O6N7], nâng cao hơn nữa chất lượng thiền định của nó.</v>
      </c>
      <c r="D610" s="2"/>
    </row>
    <row r="611">
      <c r="A611" s="1" t="s">
        <v>1064</v>
      </c>
      <c r="B611" s="1" t="s">
        <v>1095</v>
      </c>
      <c r="C611" s="2" t="str">
        <f>IFERROR(__xludf.DUMMYFUNCTION("GOOGLETRANSLATE(B611, ""en"", ""vi"")"),"Loại nhạc này mang đến trải nghiệm nghe độc ​​đáo và đáng nhớ với dải cao độ [R1A2N3G4E5] [oc0ta1ve2s3] và bảng màu âm thanh phong phú được tạo ra bằng cách sử dụng [[K01E12Y23]3 k4ey5]. Độ dài của bài hát, được xác định bởi [[N01U12M23_34B45A56R67S78]8 b"&amp;"9ar0s1],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"&amp;"này tạo nên một bản nhạc thực sự độc đáo, chắc chắn sẽ thu hút sự chú ý của người nghe.")</f>
        <v>Loại nhạc này mang đến trải nghiệm nghe độc ​​đáo và đáng nhớ với dải cao độ [R1A2N3G4E5] [oc0ta1ve2s3] và bảng màu âm thanh phong phú được tạo ra bằng cách sử dụng [[K01E12Y23]3 k4ey5]. Độ dài của bài hát, được xác định bởi [[N01U12M23_34B45A56R67S78]8 b9ar0s1],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này tạo nên một bản nhạc thực sự độc đáo, chắc chắn sẽ thu hút sự chú ý của người nghe.</v>
      </c>
      <c r="D611" s="2"/>
    </row>
    <row r="612">
      <c r="A612" s="1" t="s">
        <v>223</v>
      </c>
      <c r="B612" s="1" t="s">
        <v>1096</v>
      </c>
      <c r="C612" s="2" t="str">
        <f>IFERROR(__xludf.DUMMYFUNCTION("GOOGLETRANSLATE(B612, ""en"", ""vi"")"),"Loại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f>
        <v>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v>
      </c>
      <c r="D612" s="2"/>
    </row>
    <row r="613">
      <c r="A613" s="1" t="s">
        <v>1097</v>
      </c>
      <c r="B613" s="1" t="s">
        <v>1098</v>
      </c>
      <c r="C613" s="2" t="str">
        <f>IFERROR(__xludf.DUMMYFUNCTION("GOOGLETRANSLATE(B613, ""en"", ""vi"")"),"Phạm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"&amp;"chú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k"&amp;"hiến nó trở nên khác biệt so với các bản nhạc truyền thống hơn. Cùng với nhau, những yếu tố này tạo nên một trải nghiệm âm nhạc quyến rũ, vừa giàu sức gợi vừa đáng nhớ.")</f>
        <v>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khiến nó trở nên khác biệt so với các bản nhạc truyền thống hơn. Cùng với nhau, những yếu tố này tạo nên một trải nghiệm âm nhạc quyến rũ, vừa giàu sức gợi vừa đáng nhớ.</v>
      </c>
      <c r="D613" s="2"/>
    </row>
    <row r="614">
      <c r="A614" s="1" t="s">
        <v>992</v>
      </c>
      <c r="B614" s="1" t="s">
        <v>1099</v>
      </c>
      <c r="C614" s="2" t="str">
        <f>IFERROR(__xludf.DUMMYFUNCTION("GOOGLETRANSLATE(B614, ""en"", ""vi"")"),"Phạm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[ti0me"&amp;"1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ý"&amp;" đến từng chi tiết trong âm nhạc.")</f>
        <v>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 đến từng chi tiết trong âm nhạc.</v>
      </c>
      <c r="D614" s="2"/>
    </row>
    <row r="615">
      <c r="A615" s="1" t="s">
        <v>1100</v>
      </c>
      <c r="B615" s="1" t="s">
        <v>1101</v>
      </c>
      <c r="C615" s="2" t="str">
        <f>IFERROR(__xludf.DUMMYFUNCTION("GOOGLETRANSLATE(B615, ""en"", ""vi"")"),"[[K01E12Y23]3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8[T91I02M13E24_35S46I57G68N79A80T91U02R13E24]3]."&amp;" Âm nhạc trở nên sống động hơn nhờ sử dụng [I1N2S3T4R5U6M7E8N9T0S1].")</f>
        <v>[[K01E12Y23]3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 Âm nhạc trở nên sống động hơn nhờ sử dụng [I1N2S3T4R5U6M7E8N9T0S1].</v>
      </c>
      <c r="D615" s="2"/>
    </row>
    <row r="616">
      <c r="A616" s="1" t="s">
        <v>1102</v>
      </c>
      <c r="B616" s="1" t="s">
        <v>1103</v>
      </c>
      <c r="C616" s="2" t="str">
        <f>IFERROR(__xludf.DUMMYFUNCTION("GOOGLETRANSLATE(B616, ""en"", ""vi"")"),"[te0mp1o2]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tràn"&amp;" đầy năng lượng.")</f>
        <v>[te0mp1o2]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 đầy năng lượng.</v>
      </c>
      <c r="D616" s="2"/>
    </row>
    <row r="617">
      <c r="A617" s="1" t="s">
        <v>1104</v>
      </c>
      <c r="B617" s="1" t="s">
        <v>1105</v>
      </c>
      <c r="C617" s="2" t="str">
        <f>IFERROR(__xludf.DUMMYFUNCTION("GOOGLETRANSLATE(B617, ""en"", ""vi"")"),"Bài hát này là sáng tác [T1M213] giây, bao gồm khoảng [[N01U12M23_34B45A56R67S78]8 b9ar0s1]. Âm nhạc thấm nhuần [E1M2O3T4I5O6N7], nhưng lại thiếu [I1N2S3T4R5U6M7E8N9T0S1].")</f>
        <v>Bài hát này là sáng tác [T1M213] giây, bao gồm khoảng [[N01U12M23_34B45A56R67S78]8 b9ar0s1]. Âm nhạc thấm nhuần [E1M2O3T4I5O6N7], nhưng lại thiếu [I1N2S3T4R5U6M7E8N9T0S1].</v>
      </c>
      <c r="D617" s="2"/>
    </row>
    <row r="618">
      <c r="A618" s="1" t="s">
        <v>1106</v>
      </c>
      <c r="B618" s="1" t="s">
        <v>1107</v>
      </c>
      <c r="C618" s="2" t="str">
        <f>IFERROR(__xludf.DUMMYFUNCTION("GOOGLETRANSLATE(B618, ""en"", ""vi"")"),"Bản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"&amp;"và bạn sẽ không nghe thấy bất kỳ [I1N2S3T4R5U6M7E8N9T0S1] nào. Mặc dù không có nhạc cụ nhưng âm nhạc vẫn khơi gợi được những cảm xúc mạnh mẽ, khiến nó trở thành một trải nghiệm nghe độc ​​đáo.")</f>
        <v>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và bạn sẽ không nghe thấy bất kỳ [I1N2S3T4R5U6M7E8N9T0S1] nào. Mặc dù không có nhạc cụ nhưng âm nhạc vẫn khơi gợi được những cảm xúc mạnh mẽ, khiến nó trở thành một trải nghiệm nghe độc ​​đáo.</v>
      </c>
      <c r="D618" s="2"/>
    </row>
    <row r="619">
      <c r="A619" s="1" t="s">
        <v>1108</v>
      </c>
      <c r="B619" s="1" t="s">
        <v>1109</v>
      </c>
      <c r="C619" s="2" t="str">
        <f>IFERROR(__xludf.DUMMYFUNCTION("GOOGLETRANSLATE(B619, ""en"", ""vi"")"),"Âm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8[T91I02M13"&amp;"E24_35S46I57G68N79A80T91U02R13E24]3] và sẽ thể hiện nổi bật [I1N2S3T4R5U6M7E8N9T0S1]. Nhìn chung, bài hát có độ dài khoảng [[N01U12M23_34B45A56R67S78]8 b9ar0s1].")</f>
        <v>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8[T91I02M13E24_35S46I57G68N79A80T91U02R13E24]3] và sẽ thể hiện nổi bật [I1N2S3T4R5U6M7E8N9T0S1]. Nhìn chung, bài hát có độ dài khoảng [[N01U12M23_34B45A56R67S78]8 b9ar0s1].</v>
      </c>
      <c r="D619" s="2"/>
    </row>
    <row r="620">
      <c r="A620" s="1" t="s">
        <v>1110</v>
      </c>
      <c r="B620" s="1" t="s">
        <v>1111</v>
      </c>
      <c r="C620" s="2" t="str">
        <f>IFERROR(__xludf.DUMMYFUNCTION("GOOGLETRANSLATE(B620, ""en"", ""vi"")"),"Trải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[T1I2M3E4_5S6I7G8"&amp;"N9A0T1U2R3E4], làm tăng thêm nét độc đáo của nó. Âm thanh của âm nhạc đạt được thông qua việc sử dụng khéo léo [I1N2S3T4R5U6M7E8N9T0S1].")</f>
        <v>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[T1I2M3E4_5S6I7G8N9A0T1U2R3E4], làm tăng thêm nét độc đáo của nó. Âm thanh của âm nhạc đạt được thông qua việc sử dụng khéo léo [I1N2S3T4R5U6M7E8N9T0S1].</v>
      </c>
      <c r="D620" s="2"/>
    </row>
    <row r="621">
      <c r="A621" s="1" t="s">
        <v>1112</v>
      </c>
      <c r="B621" s="1" t="s">
        <v>1113</v>
      </c>
      <c r="C621" s="2" t="str">
        <f>IFERROR(__xludf.DUMMYFUNCTION("GOOGLETRANSLATE(B621, ""en"", ""vi"")"),"Bản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[[N01U12M23_34B45"&amp;"A56R67S78]8 b9ar0s1], tạo cảm giác chuyển động và tiến triển. Nhìn chung, tác phẩm này mang đến trải nghiệm âm nhạc độc đáo kết hợp giữa nhịp điệu nhẹ nhàng với [te0mp1o2] vừa phải, thể hiện một phạm vi cao độ cụ thể và truyền tải một giai điệu cảm xúc cụ"&amp;" thể trong suốt quá trình phát triển của nó.")</f>
        <v>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[[N01U12M23_34B45A56R67S78]8 b9ar0s1], tạo cảm giác chuyển động và tiến triển. Nhìn chung, tác phẩm này mang đến trải nghiệm âm nhạc độc đáo kết hợp giữa nhịp điệu nhẹ nhàng với [te0mp1o2] vừa phải, thể hiện một phạm vi cao độ cụ thể và truyền tải một giai điệu cảm xúc cụ thể trong suốt quá trình phát triển của nó.</v>
      </c>
      <c r="D621" s="2"/>
    </row>
    <row r="622">
      <c r="A622" s="1" t="s">
        <v>523</v>
      </c>
      <c r="B622" s="1" t="s">
        <v>1114</v>
      </c>
      <c r="C622" s="2" t="str">
        <f>IFERROR(__xludf.DUMMYFUNCTION("GOOGLETRANSLATE(B622, ""en"", ""vi"")"),"Nhạc hiện đang phát được sáng tác trong [[K01E12Y23]3 k4ey5] và phát trong [T1M213] giây.")</f>
        <v>Nhạc hiện đang phát được sáng tác trong [[K01E12Y23]3 k4ey5] và phát trong [T1M213] giây.</v>
      </c>
      <c r="D622" s="2"/>
    </row>
    <row r="623">
      <c r="A623" s="1" t="s">
        <v>1115</v>
      </c>
      <c r="B623" s="1" t="s">
        <v>1116</v>
      </c>
      <c r="C623" s="2" t="str">
        <f>IFERROR(__xludf.DUMMYFUNCTION("GOOGLETRANSLATE(B623, ""en"", ""vi"")"),"Bản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hơ"&amp;"n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l"&amp;"à bản nhạc này khác với âm thanh thông thường của [A1R2T3I4S5T6] và bài hát có tổng cộng [[N01U12M23_34B45A56R67S78]8 b9ar0s1].")</f>
        <v>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là bản nhạc này khác với âm thanh thông thường của [A1R2T3I4S5T6] và bài hát có tổng cộng [[N01U12M23_34B45A56R67S78]8 b9ar0s1].</v>
      </c>
      <c r="D623" s="2"/>
    </row>
    <row r="624">
      <c r="A624" s="1" t="s">
        <v>1117</v>
      </c>
      <c r="B624" s="1" t="s">
        <v>1118</v>
      </c>
      <c r="C624" s="2" t="str">
        <f>IFERROR(__xludf.DUMMYFUNCTION("GOOGLETRANSLATE(B624, ""en"", ""vi"")"),"Loại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[I1N2S3T4R5U6M7E8N9T0S"&amp;"1], bài hát được phát với tốc độ nhanh và khác xa với đặc điểm cổ điển của âm thanh [G1E2N3R4E5]. Tổng cộng, [[N01U12M23_34B45A56R67S78]8 b9ar0s1] tạo nên bố cục này.")</f>
        <v>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[I1N2S3T4R5U6M7E8N9T0S1], bài hát được phát với tốc độ nhanh và khác xa với đặc điểm cổ điển của âm thanh [G1E2N3R4E5]. Tổng cộng, [[N01U12M23_34B45A56R67S78]8 b9ar0s1] tạo nên bố cục này.</v>
      </c>
      <c r="D624" s="2"/>
    </row>
    <row r="625">
      <c r="A625" s="1" t="s">
        <v>1119</v>
      </c>
      <c r="B625" s="1" t="s">
        <v>1120</v>
      </c>
      <c r="C625" s="2" t="str">
        <f>IFERROR(__xludf.DUMMYFUNCTION("GOOGLETRANSLATE(B625, ""en"", ""vi"")"),"Nhạc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độ"&amp;"c đáo khiến bài hát trở nên khác biệt so với các bài hát khác cùng thể loại. Sự vắng mặt của những nhạc cụ này tạo ra một nét đặc sắc và bầu không khí nhấn mạnh các yếu tố khác của âm nhạc. Nhìn chung, bài hát này là một ví dụ điển hình về cách lựa chọn s"&amp;"áng tác và sắp xếp có chủ ý có thể tạo ra âm thanh đặc biệt và để lại ấn tượng lâu dài cho người nghe.")</f>
        <v>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độc đáo khiến bài hát trở nên khác biệt so với các bài hát khác cùng thể loại. Sự vắng mặt của những nhạc cụ này tạo ra một nét đặc sắc và bầu không khí nhấn mạnh các yếu tố khác của âm nhạc. Nhìn chung, bài hát này là một ví dụ điển hình về cách lựa chọn sáng tác và sắp xếp có chủ ý có thể tạo ra âm thanh đặc biệt và để lại ấn tượng lâu dài cho người nghe.</v>
      </c>
      <c r="D625" s="2"/>
    </row>
    <row r="626">
      <c r="A626" s="1" t="s">
        <v>110</v>
      </c>
      <c r="B626" s="1" t="s">
        <v>1121</v>
      </c>
      <c r="C626" s="2" t="str">
        <f>IFERROR(__xludf.DUMMYFUNCTION("GOOGLETRANSLATE(B626, ""en"", ""vi"")"),"Dải cao độ của [R1A2N3G4E5] [oc0ta1ve2s3] tạo thêm nét đặc biệt cho âm nhạc, nhấn mạnh chiều sâu cảm xúc của nó. Phạm vi này cho phép âm nhạc khám phá dải tần số rộng hơn, tạo ra âm thanh sống động và nhiều sắc thái hơn. Nó cũng có thể gợi lên những tâm t"&amp;"rạng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f>
        <v>Dải cao độ của [R1A2N3G4E5] [oc0ta1ve2s3] tạo thêm nét đặc biệt cho âm nhạc, nhấn mạnh chiều sâu cảm xúc của nó. Phạm vi này cho phép âm nhạc khám phá dải tần số rộng hơn, tạo ra âm thanh sống động và nhiều sắc thái hơn. Nó cũng có thể gợi lên những tâm trạng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v>
      </c>
      <c r="D626" s="2"/>
    </row>
    <row r="627">
      <c r="A627" s="1" t="s">
        <v>410</v>
      </c>
      <c r="B627" s="1" t="s">
        <v>1122</v>
      </c>
      <c r="C627" s="2" t="str">
        <f>IFERROR(__xludf.DUMMYFUNCTION("GOOGLETRANSLATE(B627, ""en"", ""vi"")"),"Phạm vi cao độ của bản nhạc này là [R1A2N3G4E5] [oc0ta1ve2s3] mang lại trải nghiệm nghe độc ​​đáo và đáng nhớ, trong khi việc sử dụng [[K01E12Y23]3 k4ey5] tạo ra một bảng âm thanh phong phú và sống động. Với thời lượng [T1M213] giây, bài hát chinh phục ng"&amp;"ười nghe bằng nhịp điệu mạnh mẽ và nhịp điệu [T1I2M3E4_5S6I7G8N9A0T1U2R3E4]. Sự kết hợp của [I1N2S3T4R5U6M7E8N9T0S1] tạo thêm chiều sâu cho tác phẩm âm nhạc và bài hát thách thức các quy ước của phong cách cổ điển [G1E2N3R4E5].")</f>
        <v>Phạm vi cao độ của bản nhạc này là [R1A2N3G4E5] [oc0ta1ve2s3] mang lại trải nghiệm nghe độc ​​đáo và đáng nhớ, trong khi việc sử dụng [[K01E12Y23]3 k4ey5] tạo ra một bảng âm thanh phong phú và sống động. Với thời lượng [T1M213] giây, bài hát chinh phục người nghe bằng nhịp điệu mạnh mẽ và nhịp điệu [T1I2M3E4_5S6I7G8N9A0T1U2R3E4]. Sự kết hợp của [I1N2S3T4R5U6M7E8N9T0S1] tạo thêm chiều sâu cho tác phẩm âm nhạc và bài hát thách thức các quy ước của phong cách cổ điển [G1E2N3R4E5].</v>
      </c>
      <c r="D627" s="2"/>
    </row>
    <row r="628">
      <c r="A628" s="1" t="s">
        <v>1123</v>
      </c>
      <c r="B628" s="1" t="s">
        <v>1124</v>
      </c>
      <c r="C628" s="2" t="str">
        <f>IFERROR(__xludf.DUMMYFUNCTION("GOOGLETRANSLATE(B628, ""en"", ""vi"")"),"Bản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c"&amp;"ủa âm nhạc.")</f>
        <v>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của âm nhạc.</v>
      </c>
      <c r="D628" s="2"/>
    </row>
    <row r="629">
      <c r="A629" s="1" t="s">
        <v>59</v>
      </c>
      <c r="B629" s="1" t="s">
        <v>1125</v>
      </c>
      <c r="C629" s="2" t="str">
        <f>IFERROR(__xludf.DUMMYFUNCTION("GOOGLETRANSLATE(B629, ""en"", ""vi"")"),"Bản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[I1N2S3T4"&amp;"R5U6M7E8N9T0S1] và có [ti0me1 s2ig3na4tu5re6] không được sử dụng phổ biến - [T1I2M3E4_5S6I7G8N9A0T1U2R3E4]. Âm nhạc truyền tải cảm giác mạnh mẽ về [E1M2O3T4I5O6N7].")</f>
        <v>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[I1N2S3T4R5U6M7E8N9T0S1] và có [ti0me1 s2ig3na4tu5re6] không được sử dụng phổ biến - [T1I2M3E4_5S6I7G8N9A0T1U2R3E4]. Âm nhạc truyền tải cảm giác mạnh mẽ về [E1M2O3T4I5O6N7].</v>
      </c>
      <c r="D629" s="2"/>
    </row>
    <row r="630">
      <c r="A630" s="1" t="s">
        <v>1126</v>
      </c>
      <c r="B630" s="1" t="s">
        <v>1127</v>
      </c>
      <c r="C630" s="2" t="str">
        <f>IFERROR(__xludf.DUMMYFUNCTION("GOOGLETRANSLATE(B630, ""en"", ""vi"")"),"Bản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than"&amp;"h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nhạ"&amp;"c.")</f>
        <v>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nhạc.</v>
      </c>
      <c r="D630" s="2"/>
    </row>
    <row r="631">
      <c r="A631" s="1" t="s">
        <v>1128</v>
      </c>
      <c r="B631" s="1" t="s">
        <v>1129</v>
      </c>
      <c r="C631" s="2" t="str">
        <f>IFERROR(__xludf.DUMMYFUNCTION("GOOGLETRANSLATE(B631, ""en"", ""vi"")"),"Dải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"&amp;"nhạc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cả"&amp;"m xúc của bài hát.")</f>
        <v>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cảm xúc của bài hát.</v>
      </c>
      <c r="D631" s="2"/>
    </row>
    <row r="632">
      <c r="A632" s="1" t="s">
        <v>1130</v>
      </c>
      <c r="B632" s="1" t="s">
        <v>1131</v>
      </c>
      <c r="C632" s="2" t="str">
        <f>IFERROR(__xludf.DUMMYFUNCTION("GOOGLETRANSLATE(B632, ""en"", ""vi"")"),"Ví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"&amp;"âm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truy"&amp;"ền tải thông điệp cảm xúc mạnh mẽ thông qua cách thực hiện khéo léo và bố cục chu đáo.")</f>
        <v>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truyền tải thông điệp cảm xúc mạnh mẽ thông qua cách thực hiện khéo léo và bố cục chu đáo.</v>
      </c>
      <c r="D632" s="2"/>
    </row>
    <row r="633">
      <c r="A633" s="1" t="s">
        <v>1132</v>
      </c>
      <c r="B633" s="1" t="s">
        <v>1133</v>
      </c>
      <c r="C633" s="2" t="str">
        <f>IFERROR(__xludf.DUMMYFUNCTION("GOOGLETRANSLATE(B633, ""en"", ""vi"")"),"Bản nhạc được đề cập có phạm vi cao độ trong phạm vi [R1A2N3G4E5] [oc0ta1ve2s3] và thời lượng là [T1M213] giây. Tuy nhiên, phong cách của nó không phản ánh được nét đặc trưng của thể loại [G1E2N3R4E5].")</f>
        <v>Bản nhạc được đề cập có phạm vi cao độ trong phạm vi [R1A2N3G4E5] [oc0ta1ve2s3] và thời lượng là [T1M213] giây. Tuy nhiên, phong cách của nó không phản ánh được nét đặc trưng của thể loại [G1E2N3R4E5].</v>
      </c>
      <c r="D633" s="2"/>
    </row>
    <row r="634">
      <c r="A634" s="1" t="s">
        <v>293</v>
      </c>
      <c r="B634" s="1" t="s">
        <v>1134</v>
      </c>
      <c r="C634" s="2" t="str">
        <f>IFERROR(__xludf.DUMMYFUNCTION("GOOGLETRANSLATE(B634, ""en"", ""vi"")"),"Bài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c"&amp;"ách sử dụng [I1N2S3T4R5U6M7E8N9T0S1], góp phần tạo nên kết cấu và chiều sâu tổng thể của bản nhạc. Cùng với nhau, những yếu tố này tạo nên trải nghiệm âm nhạc đáng nhớ và có tác động mạnh mẽ cho người nghe.")</f>
        <v>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cách sử dụng [I1N2S3T4R5U6M7E8N9T0S1], góp phần tạo nên kết cấu và chiều sâu tổng thể của bản nhạc. Cùng với nhau, những yếu tố này tạo nên trải nghiệm âm nhạc đáng nhớ và có tác động mạnh mẽ cho người nghe.</v>
      </c>
      <c r="D634" s="2"/>
    </row>
    <row r="635">
      <c r="A635" s="1" t="s">
        <v>1037</v>
      </c>
      <c r="B635" s="1" t="s">
        <v>1135</v>
      </c>
      <c r="C635" s="2" t="str">
        <f>IFERROR(__xludf.DUMMYFUNCTION("GOOGLETRANSLATE(B635, ""en"", ""vi"")"),"Bài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r"&amp;"ũ,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s2ig3na4t"&amp;"u5re6] khác thường tạo ra trải nghiệm nghe đặc biệt, chắc chắn sẽ làm say mê và gây tò mò cho những người yêu âm nhạc.")</f>
        <v>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s2ig3na4tu5re6] khác thường tạo ra trải nghiệm nghe đặc biệt, chắc chắn sẽ làm say mê và gây tò mò cho những người yêu âm nhạc.</v>
      </c>
      <c r="D635" s="2"/>
    </row>
    <row r="636">
      <c r="A636" s="1" t="s">
        <v>1136</v>
      </c>
      <c r="B636" s="1" t="s">
        <v>1137</v>
      </c>
      <c r="C636" s="2" t="str">
        <f>IFERROR(__xludf.DUMMYFUNCTION("GOOGLETRANSLATE(B636, ""en"", ""vi"")"),"Loại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"&amp;"Bản nhạc có thước đo [T1I2M3E4_5S6I7G8N9A0T1U2R3E4] và không bao gồm [I1N2S3T4R5U6M7E8N9T0S1] trong phần nhạc cụ của nó. Tất cả những yếu tố này kết hợp với nhau để đặt chắc chắn bản nhạc này vào thể loại [G1E2N3R4E5].")</f>
        <v>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Bản nhạc có thước đo [T1I2M3E4_5S6I7G8N9A0T1U2R3E4] và không bao gồm [I1N2S3T4R5U6M7E8N9T0S1] trong phần nhạc cụ của nó. Tất cả những yếu tố này kết hợp với nhau để đặt chắc chắn bản nhạc này vào thể loại [G1E2N3R4E5].</v>
      </c>
      <c r="D636" s="2"/>
    </row>
    <row r="637">
      <c r="A637" s="1" t="s">
        <v>703</v>
      </c>
      <c r="B637" s="1" t="s">
        <v>1138</v>
      </c>
      <c r="C637" s="2" t="str">
        <f>IFERROR(__xludf.DUMMYFUNCTION("GOOGLETRANSLATE(B637, ""en"", ""vi"")"),"Lựa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"&amp;"bài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h"&amp;"át. Nhìn chung, những lựa chọn sáng tạo này thể hiện kỹ năng và tài năng của các nhạc sĩ, đồng thời góp phần tạo nên tác động và sức hấp dẫn chung của bài hát.")</f>
        <v>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hát. Nhìn chung, những lựa chọn sáng tạo này thể hiện kỹ năng và tài năng của các nhạc sĩ, đồng thời góp phần tạo nên tác động và sức hấp dẫn chung của bài hát.</v>
      </c>
      <c r="D637" s="2"/>
    </row>
    <row r="638">
      <c r="A638" s="1" t="s">
        <v>110</v>
      </c>
      <c r="B638" s="1" t="s">
        <v>1139</v>
      </c>
      <c r="C638" s="2" t="str">
        <f>IFERROR(__xludf.DUMMYFUNCTION("GOOGLETRANSLATE(B638, ""en"", ""vi"")"),"Việc sử dụng dải cao độ cụ thể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bị thu hú"&amp;"t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 biến, n"&amp;"hưng nó cũng có thể được áp dụng cho các thể loại khác. Nhìn chung, việc sử dụng phạm vi cao độ giới hạn có thể giúp tạo cảm giác gắn kết và cấu trúc trong một bản nhạc, đồng thời có thể góp phần vào tác động và hiệu quả tổng thể của bản sáng tác.")</f>
        <v>Việc sử dụng dải cao độ cụ thể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bị thu hút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 biến, nhưng nó cũng có thể được áp dụng cho các thể loại khác. Nhìn chung, việc sử dụng phạm vi cao độ giới hạn có thể giúp tạo cảm giác gắn kết và cấu trúc trong một bản nhạc, đồng thời có thể góp phần vào tác động và hiệu quả tổng thể của bản sáng tác.</v>
      </c>
      <c r="D638" s="2"/>
    </row>
    <row r="639">
      <c r="A639" s="1" t="s">
        <v>1140</v>
      </c>
      <c r="B639" s="1" t="s">
        <v>1141</v>
      </c>
      <c r="C639" s="2" t="str">
        <f>IFERROR(__xludf.DUMMYFUNCTION("GOOGLETRANSLATE(B639, ""en"", ""vi"")"),"Bài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[I1N2S3T4R5U6M7E"&amp;"8N9T0S1]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đ"&amp;"áo và thú vị để nghe.")</f>
        <v>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đáo và thú vị để nghe.</v>
      </c>
      <c r="D639" s="2"/>
    </row>
    <row r="640">
      <c r="A640" s="1" t="s">
        <v>1142</v>
      </c>
      <c r="B640" s="1" t="s">
        <v>1143</v>
      </c>
      <c r="C640" s="2" t="str">
        <f>IFERROR(__xludf.DUMMYFUNCTION("GOOGLETRANSLATE(B640, ""en"", ""vi"")"),"Nhạc trong bài này có giai điệu chậm rãi, có [te0mp1o2] rất thư giãn. Ngoài ra, [ti0me1 s2ig3na4tu5re6] được sử dụng trong bài hát này không phải là điển hình, điều này càng làm tăng thêm nét độc đáo của nó.")</f>
        <v>Nhạc trong bài này có giai điệu chậm rãi, có [te0mp1o2] rất thư giãn. Ngoài ra, [ti0me1 s2ig3na4tu5re6] được sử dụng trong bài hát này không phải là điển hình, điều này càng làm tăng thêm nét độc đáo của nó.</v>
      </c>
      <c r="D640" s="2"/>
    </row>
    <row r="641">
      <c r="A641" s="1" t="s">
        <v>1144</v>
      </c>
      <c r="B641" s="1" t="s">
        <v>1145</v>
      </c>
      <c r="C641" s="2" t="str">
        <f>IFERROR(__xludf.DUMMYFUNCTION("GOOGLETRANSLATE(B641, ""en"", ""vi"")"),"Với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nên"&amp;"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ý"&amp;" là âm nhạc này khác với các đặc điểm cổ điển thường gắn liền với âm thanh [G1E2N3R4E5].")</f>
        <v>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 là âm nhạc này khác với các đặc điểm cổ điển thường gắn liền với âm thanh [G1E2N3R4E5].</v>
      </c>
      <c r="D641" s="2"/>
    </row>
    <row r="642">
      <c r="A642" s="1" t="s">
        <v>1146</v>
      </c>
      <c r="B642" s="1" t="s">
        <v>1147</v>
      </c>
      <c r="C642" s="2" t="str">
        <f>IFERROR(__xludf.DUMMYFUNCTION("GOOGLETRANSLATE(B642, ""en"", ""vi"")"),"[ti0me1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riêng"&amp;" biệt và nhấn mạnh các yếu tố khác của âm nhạc.")</f>
        <v>[ti0me1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 biệt và nhấn mạnh các yếu tố khác của âm nhạc.</v>
      </c>
      <c r="D642" s="2"/>
    </row>
    <row r="643">
      <c r="A643" s="1" t="s">
        <v>1148</v>
      </c>
      <c r="B643" s="1" t="s">
        <v>1149</v>
      </c>
      <c r="C643" s="2" t="str">
        <f>IFERROR(__xludf.DUMMYFUNCTION("GOOGLETRANSLATE(B643, ""en"", ""vi"")"),"Âm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[I1N2S"&amp;"3T4R5U6M7E8N9T0S1]. Âm nhạc tỏa ra [E1M2O3T4I5O6N7] và cấu trúc bài hát của nó được tạo thành từ [[N01U12M23_34B45A56R67S78]8 b9ar0s1].")</f>
        <v>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[I1N2S3T4R5U6M7E8N9T0S1]. Âm nhạc tỏa ra [E1M2O3T4I5O6N7] và cấu trúc bài hát của nó được tạo thành từ [[N01U12M23_34B45A56R67S78]8 b9ar0s1].</v>
      </c>
      <c r="D643" s="2"/>
    </row>
    <row r="644">
      <c r="A644" s="1" t="s">
        <v>1150</v>
      </c>
      <c r="B644" s="1" t="s">
        <v>1151</v>
      </c>
      <c r="C644" s="2" t="str">
        <f>IFERROR(__xludf.DUMMYFUNCTION("GOOGLETRANSLATE(B644, ""en"", ""vi"")"),"Việc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"&amp;"và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"&amp;"định của phong cách [G1E2N3R4E5].")</f>
        <v>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định của phong cách [G1E2N3R4E5].</v>
      </c>
      <c r="D644" s="2"/>
    </row>
    <row r="645">
      <c r="A645" s="1" t="s">
        <v>1152</v>
      </c>
      <c r="B645" s="1" t="s">
        <v>1153</v>
      </c>
      <c r="C645" s="2" t="str">
        <f>IFERROR(__xludf.DUMMYFUNCTION("GOOGLETRANSLATE(B645, ""en"", ""vi"")"),"Việc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tạo nê"&amp;"n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f>
        <v>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tạo nên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v>
      </c>
      <c r="D645" s="2"/>
    </row>
    <row r="646">
      <c r="A646" s="1" t="s">
        <v>1154</v>
      </c>
      <c r="B646" s="1" t="s">
        <v>1155</v>
      </c>
      <c r="C646" s="2" t="str">
        <f>IFERROR(__xludf.DUMMYFUNCTION("GOOGLETRANSLATE(B646, ""en"", ""vi"")"),"Âm nhạc đại diện cho âm thanh [G1E2N3R4E5] điển hình và việc bổ sung [[K01E12Y23]3 k4ey5] mang lại cho nó chất lượng cảm xúc đặc biệt.")</f>
        <v>Âm nhạc đại diện cho âm thanh [G1E2N3R4E5] điển hình và việc bổ sung [[K01E12Y23]3 k4ey5] mang lại cho nó chất lượng cảm xúc đặc biệt.</v>
      </c>
      <c r="D646" s="2"/>
    </row>
    <row r="647">
      <c r="A647" s="1" t="s">
        <v>1156</v>
      </c>
      <c r="B647" s="1" t="s">
        <v>1157</v>
      </c>
      <c r="C647" s="2" t="str">
        <f>IFERROR(__xludf.DUMMYFUNCTION("GOOGLETRANSLATE(B647, ""en"", ""vi"")"),"Việc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tro"&amp;"ng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f>
        <v>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v>
      </c>
      <c r="D647" s="2"/>
    </row>
    <row r="648">
      <c r="A648" s="1" t="s">
        <v>1158</v>
      </c>
      <c r="B648" s="1" t="s">
        <v>1159</v>
      </c>
      <c r="C648" s="2" t="str">
        <f>IFERROR(__xludf.DUMMYFUNCTION("GOOGLETRANSLATE(B648, ""en"", ""vi"")"),"Âm nhạc được phát ở tốc độ nhanh có đặc điểm là phạm vi cao độ [R1A2N3G4E5] [oc0ta1ve2s3], bổ sung thêm nét đặc biệt cho âm nhạc và nhấn mạnh chiều sâu cảm xúc của nó.")</f>
        <v>Âm nhạc được phát ở tốc độ nhanh có đặc điểm là phạm vi cao độ [R1A2N3G4E5] [oc0ta1ve2s3], bổ sung thêm nét đặc biệt cho âm nhạc và nhấn mạnh chiều sâu cảm xúc của nó.</v>
      </c>
      <c r="D648" s="2"/>
    </row>
    <row r="649">
      <c r="A649" s="1" t="s">
        <v>263</v>
      </c>
      <c r="B649" s="1" t="s">
        <v>1160</v>
      </c>
      <c r="C649" s="2" t="str">
        <f>IFERROR(__xludf.DUMMYFUNCTION("GOOGLETRANSLATE(B649, ""en"", ""vi"")"),"Độ dài của bài hát, được xác định bởi [[N01U12M23_34B45A56R67S78]8 b9ar0s1], có phạm vi cao độ trong [R1A2N3G4E5] [oc0ta1ve2s3].")</f>
        <v>Độ dài của bài hát, được xác định bởi [[N01U12M23_34B45A56R67S78]8 b9ar0s1], có phạm vi cao độ trong [R1A2N3G4E5] [oc0ta1ve2s3].</v>
      </c>
      <c r="D649" s="2"/>
    </row>
    <row r="650">
      <c r="A650" s="1" t="s">
        <v>1161</v>
      </c>
      <c r="B650" s="1" t="s">
        <v>1162</v>
      </c>
      <c r="C650" s="2" t="str">
        <f>IFERROR(__xludf.DUMMYFUNCTION("GOOGLETRANSLATE(B650, ""en"", ""vi"")"),"Phạm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s2ig3na4tu5re"&amp;"6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[te0mp1o2"&amp;"] có chủ ý và cấu trúc bài hát bao gồm [[N01U12M23_34B45A56R67S78]8 b9ar0s1].")</f>
        <v>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s2ig3na4tu5re6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[te0mp1o2] có chủ ý và cấu trúc bài hát bao gồm [[N01U12M23_34B45A56R67S78]8 b9ar0s1].</v>
      </c>
      <c r="D650" s="2"/>
    </row>
    <row r="651">
      <c r="A651" s="1" t="s">
        <v>535</v>
      </c>
      <c r="B651" s="1" t="s">
        <v>1163</v>
      </c>
      <c r="C651" s="2" t="str">
        <f>IFERROR(__xludf.DUMMYFUNCTION("GOOGLETRANSLATE(B651,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"&amp;"nhàng và yên bình của bài hát khiến bài hát trở nên sống động, được bổ sung bằng cách sử dụng [I1N2S3T4R5U6M7E8N9T0S1]. Mặc dù [ti0me1 s2ig3na4tu5re6] của bài hát này không bình thường [T1I2M3E4_5S6I7G8N9A0T1U2R3E4], nhịp điệu chậm rãi của nó đã làm tăng "&amp;"thêm nét độc đáo của nó. Nhìn chung, bản nhạc này nổi bật vì nó khác xa với âm thanh đặc trưng gắn liền với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nhàng và yên bình của bài hát khiến bài hát trở nên sống động, được bổ sung bằng cách sử dụng [I1N2S3T4R5U6M7E8N9T0S1]. Mặc dù [ti0me1 s2ig3na4tu5re6] của bài hát này không bình thường [T1I2M3E4_5S6I7G8N9A0T1U2R3E4], nhịp điệu chậm rãi của nó đã làm tăng thêm nét độc đáo của nó. Nhìn chung, bản nhạc này nổi bật vì nó khác xa với âm thanh đặc trưng gắn liền với [G1E2N3R4E5].</v>
      </c>
      <c r="D651" s="2"/>
    </row>
    <row r="652">
      <c r="A652" s="1" t="s">
        <v>1164</v>
      </c>
      <c r="B652" s="1" t="s">
        <v>1165</v>
      </c>
      <c r="C652" s="2" t="str">
        <f>IFERROR(__xludf.DUMMYFUNCTION("GOOGLETRANSLATE(B652, ""en"", ""vi"")"),"Độ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K"&amp;"hông phải là thể loại điển hình của [A1R2T3I4S5T6], bài hát này thể hiện sự khởi đầu từ lãnh thổ âm nhạc quen thuộc của họ.")</f>
        <v>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Không phải là thể loại điển hình của [A1R2T3I4S5T6], bài hát này thể hiện sự khởi đầu từ lãnh thổ âm nhạc quen thuộc của họ.</v>
      </c>
      <c r="D652" s="2"/>
    </row>
    <row r="653">
      <c r="A653" s="1" t="s">
        <v>1166</v>
      </c>
      <c r="B653" s="1" t="s">
        <v>1167</v>
      </c>
      <c r="C653" s="2" t="str">
        <f>IFERROR(__xludf.DUMMYFUNCTION("GOOGLETRANSLATE(B653, ""en"", ""vi"")"),"[te0mp1o2]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[G1E2"&amp;"N3R4E5]. Nhìn chung, bài hát bao gồm [[N01U12M23_34B45A56R67S78]8 b9ar0s1].")</f>
        <v>[te0mp1o2]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[G1E2N3R4E5]. Nhìn chung, bài hát bao gồm [[N01U12M23_34B45A56R67S78]8 b9ar0s1].</v>
      </c>
      <c r="D653" s="2"/>
    </row>
    <row r="654">
      <c r="A654" s="1" t="s">
        <v>273</v>
      </c>
      <c r="B654" s="1" t="s">
        <v>1168</v>
      </c>
      <c r="C654" s="2" t="str">
        <f>IFERROR(__xludf.DUMMYFUNCTION("GOOGLETRANSLATE(B654, ""en"", ""vi"")"),"Đồng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n"&amp;"hịp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"&amp;"tổng thể và nhịp điệu của âm nhạc, đồng thời giúp các nhạc sĩ đồng bộ với nhau và duy trì [te0mp1o2] nhất quán.")</f>
        <v>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tổng thể và nhịp điệu của âm nhạc, đồng thời giúp các nhạc sĩ đồng bộ với nhau và duy trì [te0mp1o2] nhất quán.</v>
      </c>
      <c r="D654" s="2"/>
    </row>
    <row r="655">
      <c r="A655" s="1" t="s">
        <v>1169</v>
      </c>
      <c r="B655" s="1" t="s">
        <v>1170</v>
      </c>
      <c r="C655" s="2" t="str">
        <f>IFERROR(__xludf.DUMMYFUNCTION("GOOGLETRANSLATE(B655, ""en"", ""vi"")"),"Bài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"&amp;"loại và [ti0me1 s2ig3na4tu5re6], bài hát có thể vẫn sở hữu những nét độc đáo khác khiến người nghe cảm thấy thú vị và thích thú.")</f>
        <v>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loại và [ti0me1 s2ig3na4tu5re6], bài hát có thể vẫn sở hữu những nét độc đáo khác khiến người nghe cảm thấy thú vị và thích thú.</v>
      </c>
      <c r="D655" s="2"/>
    </row>
    <row r="656">
      <c r="A656" s="1" t="s">
        <v>773</v>
      </c>
      <c r="B656" s="1" t="s">
        <v>1171</v>
      </c>
      <c r="C656" s="2" t="str">
        <f>IFERROR(__xludf.DUMMYFUNCTION("GOOGLETRANSLATE(B656,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tro"&amp;"ng bài hát này đã bổ sung thêm yếu tố hấp dẫn. Khi bài hát di chuyển nhẹ nhàng, nó truyền tải cảm giác sâu sắc về [E1M2O3T4I5O6N7].")</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trong bài hát này đã bổ sung thêm yếu tố hấp dẫn. Khi bài hát di chuyển nhẹ nhàng, nó truyền tải cảm giác sâu sắc về [E1M2O3T4I5O6N7].</v>
      </c>
      <c r="D656" s="2"/>
    </row>
    <row r="657">
      <c r="A657" s="1" t="s">
        <v>906</v>
      </c>
      <c r="B657" s="1" t="s">
        <v>1172</v>
      </c>
      <c r="C657" s="2" t="str">
        <f>IFERROR(__xludf.DUMMYFUNCTION("GOOGLETRANSLATE(B657, ""en"", ""vi"")"),"Bài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khác."&amp;"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nhạc"&amp;" khác cùng thể loại.")</f>
        <v>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 khác cùng thể loại.</v>
      </c>
      <c r="D657" s="2"/>
    </row>
    <row r="658">
      <c r="A658" s="1" t="s">
        <v>1173</v>
      </c>
      <c r="B658" s="1" t="s">
        <v>1174</v>
      </c>
      <c r="C658" s="2" t="str">
        <f>IFERROR(__xludf.DUMMYFUNCTION("GOOGLETRANSLATE(B658, ""en"", ""vi"")"),"Loại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năng"&amp;" lượng. Cùng với nhau, những yếu tố này tạo nên một tác phẩm âm nhạc thú vị và quyến rũ.")</f>
        <v>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 lượng. Cùng với nhau, những yếu tố này tạo nên một tác phẩm âm nhạc thú vị và quyến rũ.</v>
      </c>
      <c r="D658" s="2"/>
    </row>
    <row r="659">
      <c r="A659" s="1" t="s">
        <v>1175</v>
      </c>
      <c r="B659" s="1" t="s">
        <v>1176</v>
      </c>
      <c r="C659" s="2" t="str">
        <f>IFERROR(__xludf.DUMMYFUNCTION("GOOGLETRANSLATE(B659, ""en"", ""vi"")"),"[[K01E12Y23]3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[[T01I12M23"&amp;"E34_45S56I67G78N89A90T01U12R23E34]4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nghe"&amp;" đáng nhớ cho khán giả.")</f>
        <v>[[K01E12Y23]3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 đáng nhớ cho khán giả.</v>
      </c>
      <c r="D659" s="2"/>
    </row>
    <row r="660">
      <c r="A660" s="1" t="s">
        <v>1177</v>
      </c>
      <c r="B660" s="1" t="s">
        <v>1178</v>
      </c>
      <c r="C660" s="2" t="str">
        <f>IFERROR(__xludf.DUMMYFUNCTION("GOOGLETRANSLATE(B660, ""en"", ""vi"")"),"Bài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"&amp;"bạn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thíc"&amp;"h của những người yêu âm nhạc thuộc mọi thể loại.")</f>
        <v>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thích của những người yêu âm nhạc thuộc mọi thể loại.</v>
      </c>
      <c r="D660" s="2"/>
    </row>
    <row r="661">
      <c r="A661" s="1" t="s">
        <v>148</v>
      </c>
      <c r="B661" s="1" t="s">
        <v>1179</v>
      </c>
      <c r="C661" s="2" t="str">
        <f>IFERROR(__xludf.DUMMYFUNCTION("GOOGLETRANSLATE(B661, ""en"", ""vi"")"),"Bài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nhưn"&amp;"g âm thanh của nó vẫn rõ ràng và hiệu quả trong việc truyền tải thông điệp âm nhạc.")</f>
        <v>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nhưng âm thanh của nó vẫn rõ ràng và hiệu quả trong việc truyền tải thông điệp âm nhạc.</v>
      </c>
      <c r="D661" s="2"/>
    </row>
    <row r="662">
      <c r="A662" s="1" t="s">
        <v>1014</v>
      </c>
      <c r="B662" s="1" t="s">
        <v>1180</v>
      </c>
      <c r="C662" s="2" t="str">
        <f>IFERROR(__xludf.DUMMYFUNCTION("GOOGLETRANSLATE(B662, ""en"", ""vi"")"),"Loại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bằng."&amp;"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c"&amp;"hung, sáng tác này mang lại trải nghiệm nghe hấp dẫn và độc đáo, thể hiện tài năng và sự sáng tạo của các nhạc sĩ tham gia.")</f>
        <v>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chung, sáng tác này mang lại trải nghiệm nghe hấp dẫn và độc đáo, thể hiện tài năng và sự sáng tạo của các nhạc sĩ tham gia.</v>
      </c>
      <c r="D662" s="2"/>
    </row>
    <row r="663">
      <c r="A663" s="1" t="s">
        <v>773</v>
      </c>
      <c r="B663" s="1" t="s">
        <v>1181</v>
      </c>
      <c r="C663" s="2" t="str">
        <f>IFERROR(__xludf.DUMMYFUNCTION("GOOGLETRANSLATE(B663,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hiệ"&amp;"n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th"&amp;"ấm đẫm [E1M2O3T4I5O6N7], âm nhạc gợi lên trải nghiệm cảm xúc sâu sắc.")</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thấm đẫm [E1M2O3T4I5O6N7], âm nhạc gợi lên trải nghiệm cảm xúc sâu sắc.</v>
      </c>
      <c r="D663" s="2"/>
    </row>
    <row r="664">
      <c r="A664" s="1" t="s">
        <v>825</v>
      </c>
      <c r="B664" s="1" t="s">
        <v>1182</v>
      </c>
      <c r="C664" s="2" t="str">
        <f>IFERROR(__xludf.DUMMYFUNCTION("GOOGLETRANSLATE(B664, ""en"", ""vi"")"),"Âm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"&amp;"đã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b9a"&amp;"r0s1]. Âm nhạc truyền tải hiệu quả [E1M2O3T4I5O6N7] và mang đến trải nghiệm nghe độc ​​đáo và đáng nhớ.")</f>
        <v>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b9ar0s1]. Âm nhạc truyền tải hiệu quả [E1M2O3T4I5O6N7] và mang đến trải nghiệm nghe độc ​​đáo và đáng nhớ.</v>
      </c>
      <c r="D664" s="2"/>
    </row>
    <row r="665">
      <c r="A665" s="1" t="s">
        <v>1183</v>
      </c>
      <c r="B665" s="1" t="s">
        <v>1184</v>
      </c>
      <c r="C665" s="2" t="str">
        <f>IFERROR(__xludf.DUMMYFUNCTION("GOOGLETRANSLATE(B665, ""en"", ""vi"")"),"Bài hát này có [te0mp1o2] vừa phải và tỏa ra [E1M2O3T4I5O6N7] mạnh mẽ. Nó tồn tại trong [T1M213] giây.")</f>
        <v>Bài hát này có [te0mp1o2] vừa phải và tỏa ra [E1M2O3T4I5O6N7] mạnh mẽ. Nó tồn tại trong [T1M213] giây.</v>
      </c>
      <c r="D665" s="2"/>
    </row>
    <row r="666">
      <c r="A666" s="1" t="s">
        <v>1185</v>
      </c>
      <c r="B666" s="1" t="s">
        <v>1186</v>
      </c>
      <c r="C666" s="2" t="str">
        <f>IFERROR(__xludf.DUMMYFUNCTION("GOOGLETRANSLATE(B666, ""en"", ""vi"")"),"Âm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B"&amp;"ản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n"&amp;"hưng bài hát lại tạo nên bầu không khí yên tĩnh và khác biệt.")</f>
        <v>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nhưng bài hát lại tạo nên bầu không khí yên tĩnh và khác biệt.</v>
      </c>
      <c r="D666" s="2"/>
    </row>
    <row r="667">
      <c r="A667" s="1" t="s">
        <v>1140</v>
      </c>
      <c r="B667" s="1" t="s">
        <v>1187</v>
      </c>
      <c r="C667" s="2" t="str">
        <f>IFERROR(__xludf.DUMMYFUNCTION("GOOGLETRANSLATE(B667, ""en"", ""vi"")"),"Với phạm vi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["&amp;"I1N2S3T4R5U6M7E8N9T0S1] rất quan trọng đối với âm nhạc và sử dụng [[T01I12M23E34_45S56I67G78N89A90T01U12R23E34]4 t5im6e 7si8gn9at0ur1e2] bất thường. Ngoài ra, âm nhạc duy trì độ [te0mp1o2] nhẹ nhàng và được đặc trưng bởi [E1M2O3T4I5O6N7].")</f>
        <v>Với phạm vi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[I1N2S3T4R5U6M7E8N9T0S1] rất quan trọng đối với âm nhạc và sử dụng [[T01I12M23E34_45S56I67G78N89A90T01U12R23E34]4 t5im6e 7si8gn9at0ur1e2] bất thường. Ngoài ra, âm nhạc duy trì độ [te0mp1o2] nhẹ nhàng và được đặc trưng bởi [E1M2O3T4I5O6N7].</v>
      </c>
      <c r="D667" s="2"/>
    </row>
    <row r="668">
      <c r="A668" s="1" t="s">
        <v>747</v>
      </c>
      <c r="B668" s="1" t="s">
        <v>1188</v>
      </c>
      <c r="C668" s="2" t="str">
        <f>IFERROR(__xludf.DUMMYFUNCTION("GOOGLETRANSLATE(B668, ""en"", ""vi"")"),"Việc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tr"&amp;"ì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phả"&amp;"n ánh bản chất cảm xúc của nó. Hơn nữa, cấu trúc của bài hát tuân theo [[N01U12M23_34B45A56R67S78]8 b9ar0s1], bổ sung thêm vào bố cục tổng thể của nó.")</f>
        <v>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phản ánh bản chất cảm xúc của nó. Hơn nữa, cấu trúc của bài hát tuân theo [[N01U12M23_34B45A56R67S78]8 b9ar0s1], bổ sung thêm vào bố cục tổng thể của nó.</v>
      </c>
      <c r="D668" s="2"/>
    </row>
    <row r="669">
      <c r="A669" s="1" t="s">
        <v>1189</v>
      </c>
      <c r="B669" s="1" t="s">
        <v>1190</v>
      </c>
      <c r="C669" s="2" t="str">
        <f>IFERROR(__xludf.DUMMYFUNCTION("GOOGLETRANSLATE(B669, ""en"", ""vi"")"),"Đặc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[[T01I12M23E34_45S56I67G78N89A90T01U12R23E34]4"&amp;"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"&amp;"Mặc dù có [te0mp1o2] chậm nhưng bài hát vẫn thu hút được sự chú ý của người nghe trong suốt thời lượng [[N01U12M23_34B45A56R67S78]8 b9ar0s1].")</f>
        <v>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Mặc dù có [te0mp1o2] chậm nhưng bài hát vẫn thu hút được sự chú ý của người nghe trong suốt thời lượng [[N01U12M23_34B45A56R67S78]8 b9ar0s1].</v>
      </c>
      <c r="D669" s="2"/>
    </row>
    <row r="670">
      <c r="A670" s="1" t="s">
        <v>947</v>
      </c>
      <c r="B670" s="1" t="s">
        <v>1191</v>
      </c>
      <c r="C670" s="2" t="str">
        <f>IFERROR(__xludf.DUMMYFUNCTION("GOOGLETRANSLATE(B670, ""en"", ""vi"")"),"Việc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điệu"&amp;"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"&amp;"của nó. Trải dài [[N01U12M23_34B45A56R67S78]8 b9ar0s1], bố cục này để lại ấn tượng lâu dài.")</f>
        <v>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của nó. Trải dài [[N01U12M23_34B45A56R67S78]8 b9ar0s1], bố cục này để lại ấn tượng lâu dài.</v>
      </c>
      <c r="D670" s="2"/>
    </row>
    <row r="671">
      <c r="A671" s="1" t="s">
        <v>523</v>
      </c>
      <c r="B671" s="1" t="s">
        <v>1192</v>
      </c>
      <c r="C671" s="2" t="str">
        <f>IFERROR(__xludf.DUMMYFUNCTION("GOOGLETRANSLATE(B671, ""en"", ""vi"")"),"[ke0y1] thêm hương vị độc đáo cho bản nhạc này và bản nhạc kéo dài trong [T1M213] giây.")</f>
        <v>[ke0y1] thêm hương vị độc đáo cho bản nhạc này và bản nhạc kéo dài trong [T1M213] giây.</v>
      </c>
      <c r="D671" s="2"/>
    </row>
    <row r="672">
      <c r="A672" s="1" t="s">
        <v>53</v>
      </c>
      <c r="B672" s="1" t="s">
        <v>1193</v>
      </c>
      <c r="C672" s="2" t="str">
        <f>IFERROR(__xludf.DUMMYFUNCTION("GOOGLETRANSLATE(B672, ""en"", ""vi"")"),"Việc sử dụng [[K01E12Y23]3 k4ey5] của âm nhạc tạo ra bảng màu âm thanh phong phú và sống động trong phạm vi cao độ nhỏ gọn của [R1A2N3G4E5] [oc0ta1ve2s3], mang lại màn trình diễn âm nhạc tập trung và có tác động mạnh mẽ.")</f>
        <v>Việc sử dụng [[K01E12Y23]3 k4ey5] của âm nhạc tạo ra bảng màu âm thanh phong phú và sống động trong phạm vi cao độ nhỏ gọn của [R1A2N3G4E5] [oc0ta1ve2s3], mang lại màn trình diễn âm nhạc tập trung và có tác động mạnh mẽ.</v>
      </c>
      <c r="D672" s="2"/>
    </row>
    <row r="673">
      <c r="A673" s="1" t="s">
        <v>335</v>
      </c>
      <c r="B673" s="1" t="s">
        <v>1194</v>
      </c>
      <c r="C673" s="2" t="str">
        <f>IFERROR(__xludf.DUMMYFUNCTION("GOOGLETRANSLATE(B673,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v>
      </c>
      <c r="D673" s="2"/>
    </row>
    <row r="674">
      <c r="A674" s="1" t="s">
        <v>1195</v>
      </c>
      <c r="B674" s="1" t="s">
        <v>1196</v>
      </c>
      <c r="C674" s="2" t="str">
        <f>IFERROR(__xludf.DUMMYFUNCTION("GOOGLETRANSLATE(B674, ""en"", ""vi"")"),"Dải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"&amp;"mẽ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[[N01U12"&amp;"M23_34B45A56R67S78]8 b9ar0s1].")</f>
        <v>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[[N01U12M23_34B45A56R67S78]8 b9ar0s1].</v>
      </c>
      <c r="D674" s="2"/>
    </row>
    <row r="675">
      <c r="A675" s="1" t="s">
        <v>1197</v>
      </c>
      <c r="B675" s="1" t="s">
        <v>1198</v>
      </c>
      <c r="C675" s="2" t="str">
        <f>IFERROR(__xludf.DUMMYFUNCTION("GOOGLETRANSLATE(B675, ""en"", ""vi"")"),"Phạm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"&amp;"đềm và vừa phải, không có bất kỳ [I1N2S3T4R5U6M7E8N9T0S1] nào. Theo nhịp [T1I2M3E4_5S6I7G8N9A0T1U2R3E4], bài hát là sự thể hiện cổ điển của âm nhạc [G1E2N3R4E5], nhưng nó không thể hiện những nét đặc trưng của [A1R2T3I4S5T6].")</f>
        <v>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đềm và vừa phải, không có bất kỳ [I1N2S3T4R5U6M7E8N9T0S1] nào. Theo nhịp [T1I2M3E4_5S6I7G8N9A0T1U2R3E4], bài hát là sự thể hiện cổ điển của âm nhạc [G1E2N3R4E5], nhưng nó không thể hiện những nét đặc trưng của [A1R2T3I4S5T6].</v>
      </c>
      <c r="D675" s="2"/>
    </row>
    <row r="676">
      <c r="A676" s="1" t="s">
        <v>1199</v>
      </c>
      <c r="B676" s="1" t="s">
        <v>1200</v>
      </c>
      <c r="C676" s="2" t="str">
        <f>IFERROR(__xludf.DUMMYFUNCTION("GOOGLETRANSLATE(B676, ""en"", ""vi"")"),"Phạm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gi"&amp;"ây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"&amp;"Bất chấp những khác biệt này, chất lượng độc đáo của bài hát khiến nó trở thành một bài nghe hấp dẫn đối với bất kỳ ai đang tìm kiếm điều gì đó mới mẻ và thú vị.")</f>
        <v>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Bất chấp những khác biệt này, chất lượng độc đáo của bài hát khiến nó trở thành một bài nghe hấp dẫn đối với bất kỳ ai đang tìm kiếm điều gì đó mới mẻ và thú vị.</v>
      </c>
      <c r="D676" s="2"/>
    </row>
    <row r="677">
      <c r="A677" s="1" t="s">
        <v>713</v>
      </c>
      <c r="B677" s="1" t="s">
        <v>1201</v>
      </c>
      <c r="C677" s="2" t="str">
        <f>IFERROR(__xludf.DUMMYFUNCTION("GOOGLETRANSLATE(B677, ""en"", ""vi"")"),"Âm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tron"&amp;"g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f>
        <v>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v>
      </c>
      <c r="D677" s="2"/>
    </row>
    <row r="678">
      <c r="A678" s="1" t="s">
        <v>1202</v>
      </c>
      <c r="B678" s="1" t="s">
        <v>1203</v>
      </c>
      <c r="C678" s="2" t="str">
        <f>IFERROR(__xludf.DUMMYFUNCTION("GOOGLETRANSLATE(B678, ""en"", ""vi"")"),"Bài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"&amp;"tạo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của"&amp;" trống, mỗi nhạc cụ đều góp phần tạo nên nét độc đáo của bài hát và mang lại cảm giác sâu sắc, phong phú cho âm nhạc.")</f>
        <v>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 trống, mỗi nhạc cụ đều góp phần tạo nên nét độc đáo của bài hát và mang lại cảm giác sâu sắc, phong phú cho âm nhạc.</v>
      </c>
      <c r="D678" s="2"/>
    </row>
    <row r="679">
      <c r="A679" s="1" t="s">
        <v>1204</v>
      </c>
      <c r="B679" s="1" t="s">
        <v>1205</v>
      </c>
      <c r="C679" s="2" t="str">
        <f>IFERROR(__xludf.DUMMYFUNCTION("GOOGLETRANSLATE(B679, ""en"", ""vi"")"),"Việc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t"&amp;"rải nghiệm êm dịu và nhẹ nhàng cho người nghe.")</f>
        <v>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trải nghiệm êm dịu và nhẹ nhàng cho người nghe.</v>
      </c>
      <c r="D679" s="2"/>
    </row>
    <row r="680">
      <c r="A680" s="1" t="s">
        <v>701</v>
      </c>
      <c r="B680" s="1" t="s">
        <v>1206</v>
      </c>
      <c r="C680" s="2" t="str">
        <f>IFERROR(__xludf.DUMMYFUNCTION("GOOGLETRANSLATE(B680, ""en"", ""vi"")"),"Dự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"&amp;"bài hát. Cùng với nhau, những yếu tố này kết hợp với nhau để tạo ra một trải nghiệm âm nhạc mạnh mẽ vừa có chủ đích vừa khơi gợi cảm xúc.")</f>
        <v>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bài hát. Cùng với nhau, những yếu tố này kết hợp với nhau để tạo ra một trải nghiệm âm nhạc mạnh mẽ vừa có chủ đích vừa khơi gợi cảm xúc.</v>
      </c>
      <c r="D680" s="2"/>
    </row>
    <row r="681">
      <c r="A681" s="1" t="s">
        <v>1207</v>
      </c>
      <c r="B681" s="1" t="s">
        <v>1208</v>
      </c>
      <c r="C681" s="2" t="str">
        <f>IFERROR(__xludf.DUMMYFUNCTION("GOOGLETRANSLATE(B681, ""en"", ""vi"")"),"Nhịp điệu chậm của bài hát, kết hợp với việc sử dụng [[K01E12Y23]3 k4ey5], tạo ra âm thanh độc đáo và vang dội. Bản nhạc này có bản chất là [E1M2O3T4I5O6N7] và không kết hợp [I1N2S3T4R5U6M7E8N9T0S1] vào phần nhạc cụ của nó.")</f>
        <v>Nhịp điệu chậm của bài hát, kết hợp với việc sử dụng [[K01E12Y23]3 k4ey5], tạo ra âm thanh độc đáo và vang dội. Bản nhạc này có bản chất là [E1M2O3T4I5O6N7] và không kết hợp [I1N2S3T4R5U6M7E8N9T0S1] vào phần nhạc cụ của nó.</v>
      </c>
      <c r="D681" s="2"/>
    </row>
    <row r="682">
      <c r="A682" s="1" t="s">
        <v>1209</v>
      </c>
      <c r="B682" s="1" t="s">
        <v>1210</v>
      </c>
      <c r="C682" s="2" t="str">
        <f>IFERROR(__xludf.DUMMYFUNCTION("GOOGLETRANSLATE(B682, ""en"", ""vi"")"),"Âm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đậ"&amp;"m chất [E1M2O3T4I5O6N7]. Nhìn chung, sự kết hợp giữa cao độ, thước đo, nhạc cụ và cách thể hiện cảm xúc sẽ tạo ra trải nghiệm âm nhạc độc đáo và quyến rũ.")</f>
        <v>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đậm chất [E1M2O3T4I5O6N7]. Nhìn chung, sự kết hợp giữa cao độ, thước đo, nhạc cụ và cách thể hiện cảm xúc sẽ tạo ra trải nghiệm âm nhạc độc đáo và quyến rũ.</v>
      </c>
      <c r="D682" s="2"/>
    </row>
    <row r="683">
      <c r="A683" s="1" t="s">
        <v>202</v>
      </c>
      <c r="B683" s="1" t="s">
        <v>1211</v>
      </c>
      <c r="C683" s="2" t="str">
        <f>IFERROR(__xludf.DUMMYFUNCTION("GOOGLETRANSLATE(B683, ""en"", ""vi"")"),"Việc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lượ"&amp;"ng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f>
        <v>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v>
      </c>
      <c r="D683" s="2"/>
    </row>
    <row r="684">
      <c r="A684" s="1" t="s">
        <v>1212</v>
      </c>
      <c r="B684" s="1" t="s">
        <v>1213</v>
      </c>
      <c r="C684" s="2" t="str">
        <f>IFERROR(__xludf.DUMMYFUNCTION("GOOGLETRANSLATE(B684, ""en"", ""vi"")"),"Bài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f>
        <v>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v>
      </c>
      <c r="D684" s="2"/>
    </row>
    <row r="685">
      <c r="A685" s="1" t="s">
        <v>483</v>
      </c>
      <c r="B685" s="1" t="s">
        <v>1214</v>
      </c>
      <c r="C685" s="2" t="str">
        <f>IFERROR(__xludf.DUMMYFUNCTION("GOOGLETRANSLATE(B685, ""en"", ""vi"")"),"Việc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mạnh"&amp;"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[G1E2N3R4"&amp;"E5] truyền thống.")</f>
        <v>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[G1E2N3R4E5] truyền thống.</v>
      </c>
      <c r="D685" s="2"/>
    </row>
    <row r="686">
      <c r="A686" s="1" t="s">
        <v>168</v>
      </c>
      <c r="B686" s="1" t="s">
        <v>1215</v>
      </c>
      <c r="C686" s="2" t="str">
        <f>IFERROR(__xludf.DUMMYFUNCTION("GOOGLETRANSLATE(B686, ""en"", ""vi"")"),"Bài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"&amp;"[[K01E12Y23]3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"&amp;"[T1I2M3E4_5S6I7G8N9A0T1U2R3E4]. Nhìn chung, bài hát cho thấy những hạn chế hiệu quả có thể có trong việc nhấn mạnh các chi tiết tinh tế hơn của một bản nhạc, tạo ra bầu không khí độc đáo khiến người nghe đắm chìm trong âm thanh của nó.")</f>
        <v>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[T1I2M3E4_5S6I7G8N9A0T1U2R3E4]. Nhìn chung, bài hát cho thấy những hạn chế hiệu quả có thể có trong việc nhấn mạnh các chi tiết tinh tế hơn của một bản nhạc, tạo ra bầu không khí độc đáo khiến người nghe đắm chìm trong âm thanh của nó.</v>
      </c>
      <c r="D686" s="2"/>
    </row>
    <row r="687">
      <c r="A687" s="1" t="s">
        <v>204</v>
      </c>
      <c r="B687" s="1" t="s">
        <v>1216</v>
      </c>
      <c r="C687" s="2" t="str">
        <f>IFERROR(__xludf.DUMMYFUNCTION("GOOGLETRANSLATE(B687, ""en"", ""vi"")"),"Âm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V"&amp;"ì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đ"&amp;"ộng cảm xúc và khả năng cộng hưởng với người nghe của bài hát.")</f>
        <v>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động cảm xúc và khả năng cộng hưởng với người nghe của bài hát.</v>
      </c>
      <c r="D687" s="2"/>
    </row>
    <row r="688">
      <c r="A688" s="1" t="s">
        <v>435</v>
      </c>
      <c r="B688" s="1" t="s">
        <v>1217</v>
      </c>
      <c r="C688" s="2" t="str">
        <f>IFERROR(__xludf.DUMMYFUNCTION("GOOGLETRANSLATE(B688, ""en"", ""vi"")"),"Âm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độ"&amp;"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c"&amp;"ảm.")</f>
        <v>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cảm.</v>
      </c>
      <c r="D688" s="2"/>
    </row>
    <row r="689">
      <c r="A689" s="1" t="s">
        <v>371</v>
      </c>
      <c r="B689" s="1" t="s">
        <v>1218</v>
      </c>
      <c r="C689" s="2" t="str">
        <f>IFERROR(__xludf.DUMMYFUNCTION("GOOGLETRANSLATE(B689, ""en"", ""vi"")"),"Bài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"&amp;"thêm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củ"&amp;"a những người sáng tạo ra nó.")</f>
        <v>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 những người sáng tạo ra nó.</v>
      </c>
      <c r="D689" s="2"/>
    </row>
    <row r="690">
      <c r="A690" s="1" t="s">
        <v>248</v>
      </c>
      <c r="B690" s="1" t="s">
        <v>1219</v>
      </c>
      <c r="C690" s="2" t="str">
        <f>IFERROR(__xludf.DUMMYFUNCTION("GOOGLETRANSLATE(B690, ""en"", ""vi"")"),"Bản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"&amp;"o7f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bố"&amp;" cục tổng thể.")</f>
        <v>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 cục tổng thể.</v>
      </c>
      <c r="D690" s="2"/>
    </row>
    <row r="691">
      <c r="A691" s="1" t="s">
        <v>1220</v>
      </c>
      <c r="B691" s="1" t="s">
        <v>1221</v>
      </c>
      <c r="C691" s="2" t="str">
        <f>IFERROR(__xludf.DUMMYFUNCTION("GOOGLETRANSLATE(B691, ""en"", ""vi"")"),"Phạm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[[N01U12M2"&amp;"3_34B45A56R67S78]8 b9ar0s1], cung cấp nhiều không gian để phát triển và biến đổi trong cấu trúc âm nhạc của nó. Cùng với nhau, những yếu tố này góp phần tạo nên đặc điểm và tác động tổng thể của âm nhạc.")</f>
        <v>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[[N01U12M23_34B45A56R67S78]8 b9ar0s1], cung cấp nhiều không gian để phát triển và biến đổi trong cấu trúc âm nhạc của nó. Cùng với nhau, những yếu tố này góp phần tạo nên đặc điểm và tác động tổng thể của âm nhạc.</v>
      </c>
      <c r="D691" s="2"/>
    </row>
    <row r="692">
      <c r="A692" s="1" t="s">
        <v>412</v>
      </c>
      <c r="B692" s="1" t="s">
        <v>1222</v>
      </c>
      <c r="C692" s="2" t="str">
        <f>IFERROR(__xludf.DUMMYFUNCTION("GOOGLETRANSLATE(B692,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chi"&amp;"nh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l"&amp;"ại gợi lên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lại gợi lên [E1M2O3T4I5O6N7].</v>
      </c>
      <c r="D692" s="2"/>
    </row>
    <row r="693">
      <c r="A693" s="1" t="s">
        <v>1223</v>
      </c>
      <c r="B693" s="1" t="s">
        <v>1224</v>
      </c>
      <c r="C693" s="2" t="str">
        <f>IFERROR(__xludf.DUMMYFUNCTION("GOOGLETRANSLATE(B693, ""en"", ""vi"")"),"Phạm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thể."&amp;" Ngoài ra, nhịp điệu trong bài hát này rất dễ nghe, càng nâng cao trải nghiệm nghe. Tất cả những yếu tố này kết hợp với nhau tạo nên một bản nhạc hài hòa và thú vị.")</f>
        <v>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 Ngoài ra, nhịp điệu trong bài hát này rất dễ nghe, càng nâng cao trải nghiệm nghe. Tất cả những yếu tố này kết hợp với nhau tạo nên một bản nhạc hài hòa và thú vị.</v>
      </c>
      <c r="D693" s="2"/>
    </row>
    <row r="694">
      <c r="A694" s="1" t="s">
        <v>1225</v>
      </c>
      <c r="B694" s="1" t="s">
        <v>1226</v>
      </c>
      <c r="C694" s="2" t="str">
        <f>IFERROR(__xludf.DUMMYFUNCTION("GOOGLETRANSLATE(B694, ""en"", ""vi"")"),"Dải cao độ của [R1A2N3G4E5] [oc0ta1ve2s3] góp phần tạo nên nét đặc biệt của âm nhạc và nhấn mạnh chiều sâu cảm xúc của nó. Thời lượng chạy của bài hát là [T1M213] giây, nhịp điệu rất nhẹ nhàng, thư giãn. Đồng hồ đo của âm nhạc là [T1I2M3E4_5S6I7G8N9A0T1U2"&amp;"R3E4]. Nhìn chung, sự kết hợp của các yếu tố này tạo nên trải nghiệm âm nhạc độc đáo và hấp dẫn về mặt cảm xúc.")</f>
        <v>Dải cao độ của [R1A2N3G4E5] [oc0ta1ve2s3] góp phần tạo nên nét đặc biệt của âm nhạc và nhấn mạnh chiều sâu cảm xúc của nó. Thời lượng chạy của bài hát là [T1M213] giây, nhịp điệu rất nhẹ nhàng, thư giãn. Đồng hồ đo của âm nhạc là [T1I2M3E4_5S6I7G8N9A0T1U2R3E4]. Nhìn chung, sự kết hợp của các yếu tố này tạo nên trải nghiệm âm nhạc độc đáo và hấp dẫn về mặt cảm xúc.</v>
      </c>
      <c r="D694" s="2"/>
    </row>
    <row r="695">
      <c r="A695" s="1" t="s">
        <v>1227</v>
      </c>
      <c r="B695" s="1" t="s">
        <v>1228</v>
      </c>
      <c r="C695" s="2" t="str">
        <f>IFERROR(__xludf.DUMMYFUNCTION("GOOGLETRANSLATE(B695, ""en"", ""vi"")"),"Phạm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phải"&amp;" và [ti0me1 s2ig3na4tu5re6] không điển hình.")</f>
        <v>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 và [ti0me1 s2ig3na4tu5re6] không điển hình.</v>
      </c>
      <c r="D695" s="2"/>
    </row>
    <row r="696">
      <c r="A696" s="1" t="s">
        <v>1229</v>
      </c>
      <c r="B696" s="1" t="s">
        <v>1230</v>
      </c>
      <c r="C696" s="2" t="str">
        <f>IFERROR(__xludf.DUMMYFUNCTION("GOOGLETRANSLATE(B696, ""en"", ""vi"")"),"Dải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này"&amp;"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[G1E2N3R4E5"&amp;"] và thay vào đó bày tỏ lòng tôn kính đối với [A1R2T3I4S5T6], trải dài [[N01U12M23_34B45A56R67S78]8 b9ar0s1] xuyên suốt bài hát.")</f>
        <v>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 và thay vào đó bày tỏ lòng tôn kính đối với [A1R2T3I4S5T6], trải dài [[N01U12M23_34B45A56R67S78]8 b9ar0s1] xuyên suốt bài hát.</v>
      </c>
      <c r="D696" s="2"/>
    </row>
    <row r="697">
      <c r="A697" s="1" t="s">
        <v>523</v>
      </c>
      <c r="B697" s="1" t="s">
        <v>1231</v>
      </c>
      <c r="C697" s="2" t="str">
        <f>IFERROR(__xludf.DUMMYFUNCTION("GOOGLETRANSLATE(B697, ""en"", ""vi"")"),"Sự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cách"&amp;" sử dụng một [ke0y1] cụ thể, nhà soạn nhạc có thể khơi gợi những cảm xúc và cảm giác khác nhau ở người nghe, từ phấn khích, vui vẻ đến buồn bã và u sầu. Vì vậy, việc cân nhắc kỹ lưỡng lựa chọn [key0y1] là điều cần thiết trong việc tạo ra trải nghiệm âm nh"&amp;"ạc mạnh mẽ, gây được tiếng vang cho khán giả.")</f>
        <v>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 sử dụng một [ke0y1] cụ thể, nhà soạn nhạc có thể khơi gợi những cảm xúc và cảm giác khác nhau ở người nghe, từ phấn khích, vui vẻ đến buồn bã và u sầu. Vì vậy, việc cân nhắc kỹ lưỡng lựa chọn [key0y1] là điều cần thiết trong việc tạo ra trải nghiệm âm nhạc mạnh mẽ, gây được tiếng vang cho khán giả.</v>
      </c>
      <c r="D697" s="2"/>
    </row>
    <row r="698">
      <c r="A698" s="1" t="s">
        <v>1232</v>
      </c>
      <c r="B698" s="1" t="s">
        <v>1233</v>
      </c>
      <c r="C698" s="2" t="str">
        <f>IFERROR(__xludf.DUMMYFUNCTION("GOOGLETRANSLATE(B698, ""en"", ""vi"")"),"Âm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[T"&amp;"1M213] giây, cho phép thể hiện đầy đủ cảm xúc được truyền tải. Nhìn chung, sự kết hợp của các yếu tố này mang lại trải nghiệm âm nhạc mạnh mẽ và có tác động.")</f>
        <v>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[T1M213] giây, cho phép thể hiện đầy đủ cảm xúc được truyền tải. Nhìn chung, sự kết hợp của các yếu tố này mang lại trải nghiệm âm nhạc mạnh mẽ và có tác động.</v>
      </c>
      <c r="D698" s="2"/>
    </row>
    <row r="699">
      <c r="A699" s="1" t="s">
        <v>618</v>
      </c>
      <c r="B699" s="1" t="s">
        <v>1234</v>
      </c>
      <c r="C699" s="2" t="str">
        <f>IFERROR(__xludf.DUMMYFUNCTION("GOOGLETRANSLATE(B699, ""en"", ""vi"")"),"Nó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k"&amp;"hoảnh khắc thanh thản giữa bộn bề của cuộc sống hàng ngày.")</f>
        <v>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khoảnh khắc thanh thản giữa bộn bề của cuộc sống hàng ngày.</v>
      </c>
      <c r="D699" s="2"/>
    </row>
    <row r="700">
      <c r="A700" s="1" t="s">
        <v>1235</v>
      </c>
      <c r="B700" s="1" t="s">
        <v>1236</v>
      </c>
      <c r="C700" s="2" t="str">
        <f>IFERROR(__xludf.DUMMYFUNCTION("GOOGLETRANSLATE(B700, ""en"", ""vi"")"),"Âm nhạc [te0mp1o2] trầm trở nên sống động hơn nhờ sử dụng [I1N2S3T4R5U6M7E8N9T0S1].")</f>
        <v>Âm nhạc [te0mp1o2] trầm trở nên sống động hơn nhờ sử dụng [I1N2S3T4R5U6M7E8N9T0S1].</v>
      </c>
      <c r="D700" s="2"/>
    </row>
    <row r="701">
      <c r="A701" s="1" t="s">
        <v>1237</v>
      </c>
      <c r="B701" s="1" t="s">
        <v>1238</v>
      </c>
      <c r="C701" s="2" t="str">
        <f>IFERROR(__xludf.DUMMYFUNCTION("GOOGLETRANSLATE(B701, ""en"", ""vi"")"),"Phạm vi cao độ nhỏ gọn của [R1A2N3G4E5] [oc0ta1ve2s3] mang lại màn trình diễn âm nhạc tập trung và có tác động mạnh mẽ, trong khi [[K01E12Y23]3 k4ey5] tạo thêm hương vị độc đáo cho loại nhạc này. Bản nhạc kéo dài trong [T1M213] giây, trong đó [I1N2S3T4R5U"&amp;"6M7E8N9T0S1] đóng vai trò quan trọng, góp phần tạo nên nhịp nhanh của bài hát.")</f>
        <v>Phạm vi cao độ nhỏ gọn của [R1A2N3G4E5] [oc0ta1ve2s3] mang lại màn trình diễn âm nhạc tập trung và có tác động mạnh mẽ, trong khi [[K01E12Y23]3 k4ey5] tạo thêm hương vị độc đáo cho loại nhạc này. Bản nhạc kéo dài trong [T1M213] giây, trong đó [I1N2S3T4R5U6M7E8N9T0S1] đóng vai trò quan trọng, góp phần tạo nên nhịp nhanh của bài hát.</v>
      </c>
      <c r="D701" s="2"/>
    </row>
    <row r="702">
      <c r="A702" s="1" t="s">
        <v>1239</v>
      </c>
      <c r="B702" s="1" t="s">
        <v>1240</v>
      </c>
      <c r="C702" s="2" t="str">
        <f>IFERROR(__xludf.DUMMYFUNCTION("GOOGLETRANSLATE(B702, ""en"", ""vi"")"),"Loại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s2ig3na"&amp;"4tu5re6] của nó không điển hình, bao gồm [T1I2M3E4_5S6I7G8N9A0T1U2R3E4]. Phần trình diễn âm nhạc sử dụng [I1N2S3T4R5U6M7E8N9T0S1] và có [[N01U12M23_34B45A56R67S78]8 b9ar0s1] để đếm trong bài hát này.")</f>
        <v>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s2ig3na4tu5re6] của nó không điển hình, bao gồm [T1I2M3E4_5S6I7G8N9A0T1U2R3E4]. Phần trình diễn âm nhạc sử dụng [I1N2S3T4R5U6M7E8N9T0S1] và có [[N01U12M23_34B45A56R67S78]8 b9ar0s1] để đếm trong bài hát này.</v>
      </c>
      <c r="D702" s="2"/>
    </row>
    <row r="703">
      <c r="A703" s="1" t="s">
        <v>1241</v>
      </c>
      <c r="B703" s="1" t="s">
        <v>1242</v>
      </c>
      <c r="C703" s="2" t="str">
        <f>IFERROR(__xludf.DUMMYFUNCTION("GOOGLETRANSLATE(B703, ""en"", ""vi"")"),"Phạm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"&amp;"này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"&amp;"loại [G1E2N3R4E5]. Xuyên suốt bài hát, người nghe có thể thưởng thức [[N01U12M23_34B45A56R67S78]8 b9ar0s1].")</f>
        <v>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loại [G1E2N3R4E5]. Xuyên suốt bài hát, người nghe có thể thưởng thức [[N01U12M23_34B45A56R67S78]8 b9ar0s1].</v>
      </c>
      <c r="D703" s="2"/>
    </row>
    <row r="704">
      <c r="A704" s="1" t="s">
        <v>1243</v>
      </c>
      <c r="B704" s="1" t="s">
        <v>1244</v>
      </c>
      <c r="C704" s="2" t="str">
        <f>IFERROR(__xludf.DUMMYFUNCTION("GOOGLETRANSLATE(B704, ""en"", ""vi"")"),"Phạm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"&amp;"nhẹ nhàng và thư giãn. Cố tình loại trừ [I1N2S3T4R5U6M7E8N9T0S1], âm nhạc mở ra trong [T1I2M3E4_5S6I7G8N9A0T1U2R3E4] và duy trì [te0mp1o2] nhanh chóng. Thoát khỏi truyền thống của phong cách [G1E2N3R4E5] cổ điển, bài hát đã tạo nên con đường độc đáo của r"&amp;"iêng mình.")</f>
        <v>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nhẹ nhàng và thư giãn. Cố tình loại trừ [I1N2S3T4R5U6M7E8N9T0S1], âm nhạc mở ra trong [T1I2M3E4_5S6I7G8N9A0T1U2R3E4] và duy trì [te0mp1o2] nhanh chóng. Thoát khỏi truyền thống của phong cách [G1E2N3R4E5] cổ điển, bài hát đã tạo nên con đường độc đáo của riêng mình.</v>
      </c>
      <c r="D704" s="2"/>
    </row>
    <row r="705">
      <c r="A705" s="1" t="s">
        <v>586</v>
      </c>
      <c r="B705" s="1" t="s">
        <v>1245</v>
      </c>
      <c r="C705" s="2" t="str">
        <f>IFERROR(__xludf.DUMMYFUNCTION("GOOGLETRANSLATE(B705, ""en"", ""vi"")"),"Phạm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"&amp;"kỳ [I1N2S3T4R5U6M7E8N9T0S1] nào và [ti0me1 s2ig3na4tu5re6] không chuẩn, được đặt thành [T1I2M3E4_5S6I7G8N9A0T1U2R3E4]. Tuy có những yếu tố khác lạ nhưng nhịp độ bài hát vừa phải, âm nhạc thấm đẫm [E1M2O3T4I5O6N7].")</f>
        <v>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kỳ [I1N2S3T4R5U6M7E8N9T0S1] nào và [ti0me1 s2ig3na4tu5re6] không chuẩn, được đặt thành [T1I2M3E4_5S6I7G8N9A0T1U2R3E4]. Tuy có những yếu tố khác lạ nhưng nhịp độ bài hát vừa phải, âm nhạc thấm đẫm [E1M2O3T4I5O6N7].</v>
      </c>
      <c r="D705" s="2"/>
    </row>
    <row r="706">
      <c r="A706" s="1" t="s">
        <v>523</v>
      </c>
      <c r="B706" s="1" t="s">
        <v>1246</v>
      </c>
      <c r="C706" s="2" t="str">
        <f>IFERROR(__xludf.DUMMYFUNCTION("GOOGLETRANSLATE(B706, ""en"", ""vi"")"),"Sự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"&amp;"độ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f>
        <v>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v>
      </c>
      <c r="D706" s="2"/>
    </row>
    <row r="707">
      <c r="A707" s="1" t="s">
        <v>1247</v>
      </c>
      <c r="B707" s="1" t="s">
        <v>1248</v>
      </c>
      <c r="C707" s="2" t="str">
        <f>IFERROR(__xludf.DUMMYFUNCTION("GOOGLETRANSLATE(B707, ""en"", ""vi"")"),"Bài hát này được chơi với tốc độ vừa phải, nhịp điệu không quá nhanh hoặc quá chậm.")</f>
        <v>Bài hát này được chơi với tốc độ vừa phải, nhịp điệu không quá nhanh hoặc quá chậm.</v>
      </c>
      <c r="D707" s="2"/>
    </row>
    <row r="708">
      <c r="A708" s="1" t="s">
        <v>1249</v>
      </c>
      <c r="B708" s="1" t="s">
        <v>1250</v>
      </c>
      <c r="C708" s="2" t="str">
        <f>IFERROR(__xludf.DUMMYFUNCTION("GOOGLETRANSLATE(B708, ""en"", ""vi"")"),"Bài hát này có giai điệu [te0mp1o2] nhanh và tiếp tục đến [[N01U12M23_34B45A56R67S78]8 b9ar0s1], với [te0mp1o2] vẫn mãnh liệt xuyên suốt.")</f>
        <v>Bài hát này có giai điệu [te0mp1o2] nhanh và tiếp tục đến [[N01U12M23_34B45A56R67S78]8 b9ar0s1], với [te0mp1o2] vẫn mãnh liệt xuyên suốt.</v>
      </c>
      <c r="D708" s="2"/>
    </row>
    <row r="709">
      <c r="A709" s="1" t="s">
        <v>1251</v>
      </c>
      <c r="B709" s="1" t="s">
        <v>1252</v>
      </c>
      <c r="C709" s="2" t="str">
        <f>IFERROR(__xludf.DUMMYFUNCTION("GOOGLETRANSLATE(B709, ""en"", ""vi"")"),"Phạm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đi"&amp;"ệu nhẹ nhàng, thanh bình. Việc sử dụng quan trọng [I1N2S3T4R5U6M7E8N9T0S1] giúp nâng cao hơn nữa âm nhạc, nằm trong [T1I2M3E4_5S6I7G8N9A0T1U2R3E4] và được phát ở tốc độ nhanh, đặc trưng cuối cùng là [E1M2O3T4I5O6N7].")</f>
        <v>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điệu nhẹ nhàng, thanh bình. Việc sử dụng quan trọng [I1N2S3T4R5U6M7E8N9T0S1] giúp nâng cao hơn nữa âm nhạc, nằm trong [T1I2M3E4_5S6I7G8N9A0T1U2R3E4] và được phát ở tốc độ nhanh, đặc trưng cuối cùng là [E1M2O3T4I5O6N7].</v>
      </c>
      <c r="D709" s="2"/>
    </row>
    <row r="710">
      <c r="A710" s="1" t="s">
        <v>1253</v>
      </c>
      <c r="B710" s="1" t="s">
        <v>1254</v>
      </c>
      <c r="C710" s="2" t="str">
        <f>IFERROR(__xludf.DUMMYFUNCTION("GOOGLETRANSLATE(B710, ""en"", ""vi"")"),"Bản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"&amp;"tăng thêm cảm giác tổng thể cho bài hát. Độ dài của bản nhạc là [T1M213] giây, đủ thời gian để giai điệu phát triển và thể hiện kỹ năng chơi nhạc cụ của người biểu diễn.")</f>
        <v>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tăng thêm cảm giác tổng thể cho bài hát. Độ dài của bản nhạc là [T1M213] giây, đủ thời gian để giai điệu phát triển và thể hiện kỹ năng chơi nhạc cụ của người biểu diễn.</v>
      </c>
      <c r="D710" s="2"/>
    </row>
    <row r="711">
      <c r="A711" s="1" t="s">
        <v>178</v>
      </c>
      <c r="B711" s="1" t="s">
        <v>1255</v>
      </c>
      <c r="C711" s="2" t="str">
        <f>IFERROR(__xludf.DUMMYFUNCTION("GOOGLETRANSLATE(B711, ""en"", ""vi"")"),"Phạm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mà,"&amp;" không có [I1N2S3T4R5U6M7E8N9T0S1]. Nó mang [ti0me1 s2ig3na4tu5re6 o7f 8[T91I02M13E24_35S46I57G68N79A80T91U02R13E24]3] và được biểu diễn ở tốc độ nhanh, khiến nó trở thành một ví dụ hoàn hảo về âm thanh [G1E2N3R4E5] quyến rũ.")</f>
        <v>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 không có [I1N2S3T4R5U6M7E8N9T0S1]. Nó mang [ti0me1 s2ig3na4tu5re6 o7f 8[T91I02M13E24_35S46I57G68N79A80T91U02R13E24]3] và được biểu diễn ở tốc độ nhanh, khiến nó trở thành một ví dụ hoàn hảo về âm thanh [G1E2N3R4E5] quyến rũ.</v>
      </c>
      <c r="D711" s="2"/>
    </row>
    <row r="712">
      <c r="A712" s="1" t="s">
        <v>1256</v>
      </c>
      <c r="B712" s="1" t="s">
        <v>1257</v>
      </c>
      <c r="C712" s="2" t="str">
        <f>IFERROR(__xludf.DUMMYFUNCTION("GOOGLETRANSLATE(B712, ""en"", ""vi"")"),"Phạm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đặc"&amp;" điểm này, bố cục không tuân theo các quy ước âm nhạc thông thường của phong cách [G1E2N3R4E5]. Kết quả là, nó thể hiện một âm thanh độc đáo và khác biệt, khiến nó khác biệt so với các tác phẩm khác cùng thể loại.")</f>
        <v>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 điểm này, bố cục không tuân theo các quy ước âm nhạc thông thường của phong cách [G1E2N3R4E5]. Kết quả là, nó thể hiện một âm thanh độc đáo và khác biệt, khiến nó khác biệt so với các tác phẩm khác cùng thể loại.</v>
      </c>
      <c r="D712" s="2"/>
    </row>
    <row r="713">
      <c r="A713" s="1" t="s">
        <v>1258</v>
      </c>
      <c r="B713" s="1" t="s">
        <v>1259</v>
      </c>
      <c r="C713" s="2" t="str">
        <f>IFERROR(__xludf.DUMMYFUNCTION("GOOGLETRANSLATE(B713, ""en"", ""vi"")"),"Âm nhạc được phát ở mức [te0mp1o2] thấp được xác định bởi chất lượng cảm xúc mạnh mẽ. Kéo dài trong khoảng [T1M213] giây, bài hát gợi lên cảm giác mạnh mẽ và khác biệt thông qua nhịp độ có chủ ý.")</f>
        <v>Âm nhạc được phát ở mức [te0mp1o2] thấp được xác định bởi chất lượng cảm xúc mạnh mẽ. Kéo dài trong khoảng [T1M213] giây, bài hát gợi lên cảm giác mạnh mẽ và khác biệt thông qua nhịp độ có chủ ý.</v>
      </c>
      <c r="D713" s="2"/>
    </row>
    <row r="714">
      <c r="A714" s="1" t="s">
        <v>703</v>
      </c>
      <c r="B714" s="1" t="s">
        <v>1260</v>
      </c>
      <c r="C714" s="2" t="str">
        <f>IFERROR(__xludf.DUMMYFUNCTION("GOOGLETRANSLATE(B714, ""en"", ""vi"")"),"Việc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[ti"&amp;"0me1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[[K01E12Y"&amp;"23]3 k4ey5] mang lại trải nghiệm âm nhạc quyến rũ và đáng nhớ.")</f>
        <v>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[[K01E12Y23]3 k4ey5] mang lại trải nghiệm âm nhạc quyến rũ và đáng nhớ.</v>
      </c>
      <c r="D714" s="2"/>
    </row>
    <row r="715">
      <c r="A715" s="1" t="s">
        <v>1261</v>
      </c>
      <c r="B715" s="1" t="s">
        <v>1262</v>
      </c>
      <c r="C715" s="2" t="str">
        <f>IFERROR(__xludf.DUMMYFUNCTION("GOOGLETRANSLATE(B715, ""en"", ""vi"")"),"Bài hát có cảm giác nhịp độ chậm và âm nhạc tuân theo một nhịp [ti0me1 s2ig3na4tu5re6] cụ thể.")</f>
        <v>Bài hát có cảm giác nhịp độ chậm và âm nhạc tuân theo một nhịp [ti0me1 s2ig3na4tu5re6] cụ thể.</v>
      </c>
      <c r="D715" s="2"/>
    </row>
    <row r="716">
      <c r="A716" s="1" t="s">
        <v>1263</v>
      </c>
      <c r="B716" s="1" t="s">
        <v>1264</v>
      </c>
      <c r="C716" s="2" t="str">
        <f>IFERROR(__xludf.DUMMYFUNCTION("GOOGLETRANSLATE(B716, ""en"", ""vi"")"),"Bản nhạc giai điệu có độ dài [T1M213] giây, không xoay quanh âm thanh của [I1N2S3T4R5U6M7E8N9T0]. Trên thực tế, bài hát này đã cố tình chọn không đưa [I1N2S3T4R5U6M7E8N9T0S1] vào phần phối khí của nó.")</f>
        <v>Bản nhạc giai điệu có độ dài [T1M213] giây, không xoay quanh âm thanh của [I1N2S3T4R5U6M7E8N9T0]. Trên thực tế, bài hát này đã cố tình chọn không đưa [I1N2S3T4R5U6M7E8N9T0S1] vào phần phối khí của nó.</v>
      </c>
      <c r="D716" s="2"/>
    </row>
    <row r="717">
      <c r="A717" s="1" t="s">
        <v>897</v>
      </c>
      <c r="B717" s="1" t="s">
        <v>1265</v>
      </c>
      <c r="C717" s="2" t="str">
        <f>IFERROR(__xludf.DUMMYFUNCTION("GOOGLETRANSLATE(B717, ""en"", ""vi"")"),"Phạm vi cao độ của bản nhạc này là [R1A2N3G4E5] [oc0ta1ve2s3] mang lại trải nghiệm nghe độc ​​đáo và đáng nhớ, trong khi [[K01E12Y23]3 k4ey5] mang lại chất lượng cảm xúc đặc biệt. Bài hát kéo dài [T1M213] giây và có nhịp điệu rất mạnh mẽ và lôi cuốn. Được"&amp;" làm phong phú bởi [I1N2S3T4R5U6M7E8N9T0S1], âm nhạc được đặc trưng bởi [ti0me1 s2ig3na4tu5re6 o7f 8[T91I02M13E24_35S46I57G68N79A80T91U02R13E24]3] và [te0mp1o2] nhẹ nhàng. Bất chấp những yếu tố này, nó không gợi lên âm thanh [G1E2N3R4E5] cổ điển.")</f>
        <v>Phạm vi cao độ của bản nhạc này là [R1A2N3G4E5] [oc0ta1ve2s3] mang lại trải nghiệm nghe độc ​​đáo và đáng nhớ, trong khi [[K01E12Y23]3 k4ey5] mang lại chất lượng cảm xúc đặc biệt. Bài hát kéo dài [T1M213] giây và có nhịp điệu rất mạnh mẽ và lôi cuốn. Được làm phong phú bởi [I1N2S3T4R5U6M7E8N9T0S1], âm nhạc được đặc trưng bởi [ti0me1 s2ig3na4tu5re6 o7f 8[T91I02M13E24_35S46I57G68N79A80T91U02R13E24]3] và [te0mp1o2] nhẹ nhàng. Bất chấp những yếu tố này, nó không gợi lên âm thanh [G1E2N3R4E5] cổ điển.</v>
      </c>
      <c r="D717" s="2"/>
    </row>
    <row r="718">
      <c r="A718" s="1" t="s">
        <v>1266</v>
      </c>
      <c r="B718" s="1" t="s">
        <v>1267</v>
      </c>
      <c r="C718" s="2" t="str">
        <f>IFERROR(__xludf.DUMMYFUNCTION("GOOGLETRANSLATE(B718, ""en"", ""vi"")"),"Bài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"&amp;"mang lại trải nghiệm nghe thực sự độc đáo. Để nắm bắt được trọn vẹn bản chất của bản nhạc, nên đưa [I1N2S3T4R5U6M7E8N9T0S1] vào bản nhạc, để tạo ra âm thanh đầy đặn và phong phú.")</f>
        <v>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mang lại trải nghiệm nghe thực sự độc đáo. Để nắm bắt được trọn vẹn bản chất của bản nhạc, nên đưa [I1N2S3T4R5U6M7E8N9T0S1] vào bản nhạc, để tạo ra âm thanh đầy đặn và phong phú.</v>
      </c>
      <c r="D718" s="2"/>
    </row>
    <row r="719">
      <c r="A719" s="1" t="s">
        <v>1268</v>
      </c>
      <c r="B719" s="1" t="s">
        <v>1269</v>
      </c>
      <c r="C719" s="2" t="str">
        <f>IFERROR(__xludf.DUMMYFUNCTION("GOOGLETRANSLATE(B719, ""en"", ""vi"")"),"Trong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gắ"&amp;"n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"&amp;"cao độ và nhịp điệu một cách nhất quán và có chủ ý.")</f>
        <v>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cao độ và nhịp điệu một cách nhất quán và có chủ ý.</v>
      </c>
      <c r="D719" s="2"/>
    </row>
    <row r="720">
      <c r="A720" s="1" t="s">
        <v>217</v>
      </c>
      <c r="B720" s="1" t="s">
        <v>1270</v>
      </c>
      <c r="C720" s="2" t="str">
        <f>IFERROR(__xludf.DUMMYFUNCTION("GOOGLETRANSLATE(B720, ""en"", ""vi"")"),"Việc sử dụng [[K01E12Y23]3 k4ey5] trong bản nhạc này rất đáng chú ý vì bầu không khí độc đáo mà nó tạo ra.")</f>
        <v>Việc sử dụng [[K01E12Y23]3 k4ey5] trong bản nhạc này rất đáng chú ý vì bầu không khí độc đáo mà nó tạo ra.</v>
      </c>
      <c r="D720" s="2"/>
    </row>
    <row r="721">
      <c r="A721" s="1" t="s">
        <v>316</v>
      </c>
      <c r="B721" s="1" t="s">
        <v>1271</v>
      </c>
      <c r="C721" s="2" t="str">
        <f>IFERROR(__xludf.DUMMYFUNCTION("GOOGLETRANSLATE(B721, ""en"", ""vi"")"),"Âm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n"&amp;"ày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khác"&amp;" và trở thành một phần quan trọng của ngành công nghiệp âm nhạc.")</f>
        <v>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 và trở thành một phần quan trọng của ngành công nghiệp âm nhạc.</v>
      </c>
      <c r="D721" s="2"/>
    </row>
    <row r="722">
      <c r="A722" s="1" t="s">
        <v>1272</v>
      </c>
      <c r="B722" s="1" t="s">
        <v>1273</v>
      </c>
      <c r="C722" s="2" t="str">
        <f>IFERROR(__xludf.DUMMYFUNCTION("GOOGLETRANSLATE(B722, ""en"", ""vi"")"),"Với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[I1N2S3T"&amp;"4R5U6M7E8N9T0S1] nào. Thành phần bao gồm [[N01U12M23_34B45A56R67S78]8 b9ar0s1].")</f>
        <v>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[I1N2S3T4R5U6M7E8N9T0S1] nào. Thành phần bao gồm [[N01U12M23_34B45A56R67S78]8 b9ar0s1].</v>
      </c>
      <c r="D722" s="2"/>
    </row>
    <row r="723">
      <c r="A723" s="1" t="s">
        <v>273</v>
      </c>
      <c r="B723" s="1" t="s">
        <v>1274</v>
      </c>
      <c r="C723" s="2" t="str">
        <f>IFERROR(__xludf.DUMMYFUNCTION("GOOGLETRANSLATE(B723, ""en"", ""vi"")"),"Âm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d"&amp;"ụ: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"&amp;"nhận được một nhịp. Việc hiểu [ti0me1 s2ig3na4tu5re6] rất quan trọng đối với các nhạc sĩ khi học và biểu diễn âm nhạc, vì nó giúp thiết lập cấu trúc nhịp điệu cơ bản.")</f>
        <v>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nhận được một nhịp. Việc hiểu [ti0me1 s2ig3na4tu5re6] rất quan trọng đối với các nhạc sĩ khi học và biểu diễn âm nhạc, vì nó giúp thiết lập cấu trúc nhịp điệu cơ bản.</v>
      </c>
      <c r="D723" s="2"/>
    </row>
    <row r="724">
      <c r="A724" s="1" t="s">
        <v>273</v>
      </c>
      <c r="B724" s="1" t="s">
        <v>1275</v>
      </c>
      <c r="C724" s="2" t="str">
        <f>IFERROR(__xludf.DUMMYFUNCTION("GOOGLETRANSLATE(B724, ""en"", ""vi"")"),"Thuật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là"&amp;"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nhịp"&amp;" điệu cơ bản của một bản nhạc.")</f>
        <v>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 điệu cơ bản của một bản nhạc.</v>
      </c>
      <c r="D724" s="2"/>
    </row>
    <row r="725">
      <c r="A725" s="1" t="s">
        <v>1276</v>
      </c>
      <c r="B725" s="1" t="s">
        <v>1277</v>
      </c>
      <c r="C725" s="2" t="str">
        <f>IFERROR(__xludf.DUMMYFUNCTION("GOOGLETRANSLATE(B725, ""en"", ""vi"")"),"Âm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các"&amp;"h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muố"&amp;"n khám phá thế giới âm nhạc đa dạng.")</f>
        <v>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muốn khám phá thế giới âm nhạc đa dạng.</v>
      </c>
      <c r="D725" s="2"/>
    </row>
    <row r="726">
      <c r="A726" s="1" t="s">
        <v>1278</v>
      </c>
      <c r="B726" s="1" t="s">
        <v>1279</v>
      </c>
      <c r="C726" s="2" t="str">
        <f>IFERROR(__xludf.DUMMYFUNCTION("GOOGLETRANSLATE(B726, ""en"", ""vi"")"),"Việc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tiến"&amp;" triển âm nhạc ở mức độ lớn.")</f>
        <v>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 triển âm nhạc ở mức độ lớn.</v>
      </c>
      <c r="D726" s="2"/>
    </row>
    <row r="727">
      <c r="A727" s="1" t="s">
        <v>122</v>
      </c>
      <c r="B727" s="1" t="s">
        <v>1280</v>
      </c>
      <c r="C727" s="2" t="str">
        <f>IFERROR(__xludf.DUMMYFUNCTION("GOOGLETRANSLATE(B727,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[T1M2"&amp;"13]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cục."&amp;" Với [te0mp1o2] nhanh chóng, bản nhạc này truyền tải [E1M2O3T4I5O6N7], để lại ấn tượng lâu dài cho người nghe.")</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 Với [te0mp1o2] nhanh chóng, bản nhạc này truyền tải [E1M2O3T4I5O6N7], để lại ấn tượng lâu dài cho người nghe.</v>
      </c>
      <c r="D727" s="2"/>
    </row>
    <row r="728">
      <c r="A728" s="1" t="s">
        <v>1281</v>
      </c>
      <c r="B728" s="1" t="s">
        <v>1282</v>
      </c>
      <c r="C728" s="2" t="str">
        <f>IFERROR(__xludf.DUMMYFUNCTION("GOOGLETRANSLATE(B728, ""en"", ""vi"")"),"Bản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s2ig3na4tu5r"&amp;"e6],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"&amp;"nghiệm độc đáo và hấp dẫn.")</f>
        <v>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nghiệm độc đáo và hấp dẫn.</v>
      </c>
      <c r="D728" s="2"/>
    </row>
    <row r="729">
      <c r="A729" s="1" t="s">
        <v>1283</v>
      </c>
      <c r="B729" s="1" t="s">
        <v>1284</v>
      </c>
      <c r="C729" s="2" t="str">
        <f>IFERROR(__xludf.DUMMYFUNCTION("GOOGLETRANSLATE(B729, ""en"", ""vi"")"),"Phạm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p"&amp;"hong cách riêng biệt của bài hát này khác xa với những chuẩn mực dễ nhận biết của [G1E2N3R4E5]. Bao gồm [[N01U12M23_34B45A56R67S78]8 b9ar0s1], âm nhạc chinh phục người nghe bằng cách sáng tác độc đáo.")</f>
        <v>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phong cách riêng biệt của bài hát này khác xa với những chuẩn mực dễ nhận biết của [G1E2N3R4E5]. Bao gồm [[N01U12M23_34B45A56R67S78]8 b9ar0s1], âm nhạc chinh phục người nghe bằng cách sáng tác độc đáo.</v>
      </c>
      <c r="D729" s="2"/>
    </row>
    <row r="730">
      <c r="A730" s="1" t="s">
        <v>1285</v>
      </c>
      <c r="B730" s="1" t="s">
        <v>1286</v>
      </c>
      <c r="C730" s="2" t="str">
        <f>IFERROR(__xludf.DUMMYFUNCTION("GOOGLETRANSLATE(B730, ""en"", ""vi"")"),"Bản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s"&amp;"ố nhạc cụ nhất định để tạo ra một bầu không khí hoặc tâm trạng cụ thể.")</f>
        <v>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số nhạc cụ nhất định để tạo ra một bầu không khí hoặc tâm trạng cụ thể.</v>
      </c>
      <c r="D730" s="2"/>
    </row>
    <row r="731">
      <c r="A731" s="1" t="s">
        <v>1287</v>
      </c>
      <c r="B731" s="1" t="s">
        <v>1288</v>
      </c>
      <c r="C731" s="2" t="str">
        <f>IFERROR(__xludf.DUMMYFUNCTION("GOOGLETRANSLATE(B731, ""en"", ""vi"")"),"Với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"&amp;"nhạc phải có [I1N2S3T4R5U6M7E8N9T0S1] và được phát ở nhịp độ thoải mái, chứa đầy [E1M2O3T4I5O6N7]. Nó bao gồm [[N01U12M23_34B45A56R67S78]8 b9ar0s1], mang đến một hành trình âm nhạc hấp dẫn và đắm chìm.")</f>
        <v>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nhạc phải có [I1N2S3T4R5U6M7E8N9T0S1] và được phát ở nhịp độ thoải mái, chứa đầy [E1M2O3T4I5O6N7]. Nó bao gồm [[N01U12M23_34B45A56R67S78]8 b9ar0s1], mang đến một hành trình âm nhạc hấp dẫn và đắm chìm.</v>
      </c>
      <c r="D731" s="2"/>
    </row>
    <row r="732">
      <c r="A732" s="1" t="s">
        <v>400</v>
      </c>
      <c r="B732" s="1" t="s">
        <v>1289</v>
      </c>
      <c r="C732" s="2" t="str">
        <f>IFERROR(__xludf.DUMMYFUNCTION("GOOGLETRANSLATE(B732, ""en"", ""vi"")"),"Thời gian chạy của bài hát được tính bằng giây.")</f>
        <v>Thời gian chạy của bài hát được tính bằng giây.</v>
      </c>
      <c r="D732" s="2"/>
    </row>
    <row r="733">
      <c r="A733" s="1" t="s">
        <v>1290</v>
      </c>
      <c r="B733" s="1" t="s">
        <v>1291</v>
      </c>
      <c r="C733" s="2" t="str">
        <f>IFERROR(__xludf.DUMMYFUNCTION("GOOGLETRANSLATE(B733, ""en"", ""vi"")"),"[ke0y1]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đệ"&amp;"m nhưng bản nhạc này vẫn duy trì mức [te0mp1o2] vừa phải.")</f>
        <v>[ke0y1]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đệm nhưng bản nhạc này vẫn duy trì mức [te0mp1o2] vừa phải.</v>
      </c>
      <c r="D733" s="2"/>
    </row>
    <row r="734">
      <c r="A734" s="1" t="s">
        <v>715</v>
      </c>
      <c r="B734" s="1" t="s">
        <v>1292</v>
      </c>
      <c r="C734" s="2" t="str">
        <f>IFERROR(__xludf.DUMMYFUNCTION("GOOGLETRANSLATE(B734, ""en"", ""vi"")"),"Bài hát tôi đang mô tả có một số đặc điểm độc đáo. Đầu tiên, [ti0me1 s2ig3na4tu5re6] được chọn cho phần này là không chuẩn. Thứ hai, phạm vi cao độ của nó nằm trong [R1A2N3G4E5] [oc0ta1ve2s3]. Cuối cùng, bài hát này khác biệt ở chỗ nó hoàn toàn không có b"&amp;"ất kỳ nhạc cụ đi kèm nào. Nhìn chung, những phẩm chất này góp phần tạo nên sự khác biệt và cá tính của bản nhạc đặc biệt này.")</f>
        <v>Bài hát tôi đang mô tả có một số đặc điểm độc đáo. Đầu tiên, [ti0me1 s2ig3na4tu5re6] được chọn cho phần này là không chuẩn. Thứ hai, phạm vi cao độ của nó nằm trong [R1A2N3G4E5] [oc0ta1ve2s3]. Cuối cùng, bài hát này khác biệt ở chỗ nó hoàn toàn không có bất kỳ nhạc cụ đi kèm nào. Nhìn chung, những phẩm chất này góp phần tạo nên sự khác biệt và cá tính của bản nhạc đặc biệt này.</v>
      </c>
      <c r="D734" s="2"/>
    </row>
    <row r="735">
      <c r="A735" s="1" t="s">
        <v>81</v>
      </c>
      <c r="B735" s="1" t="s">
        <v>1293</v>
      </c>
      <c r="C735" s="2" t="str">
        <f>IFERROR(__xludf.DUMMYFUNCTION("GOOGLETRANSLATE(B735, ""en"", ""vi"")"),"Với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tr"&amp;"ình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[G1E2N3R4"&amp;"E5], mang đến một bố cục hài hòa và quyến rũ.")</f>
        <v>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[G1E2N3R4E5], mang đến một bố cục hài hòa và quyến rũ.</v>
      </c>
      <c r="D735" s="2"/>
    </row>
    <row r="736">
      <c r="A736" s="1" t="s">
        <v>1294</v>
      </c>
      <c r="B736" s="1" t="s">
        <v>1295</v>
      </c>
      <c r="C736" s="2" t="str">
        <f>IFERROR(__xludf.DUMMYFUNCTION("GOOGLETRANSLATE(B736, ""en"", ""vi"")"),"Bài hát này có thời lượng [T1M213] giây và nhịp điệu nhẹ nhàng, với [ti0me1 s2ig3na4tu5re6] không được sử dụng phổ biến. Nó có môi trường [te0mp1o2] và được đặc trưng bởi [E1M2O3T4I5O6N7].")</f>
        <v>Bài hát này có thời lượng [T1M213] giây và nhịp điệu nhẹ nhàng, với [ti0me1 s2ig3na4tu5re6] không được sử dụng phổ biến. Nó có môi trường [te0mp1o2] và được đặc trưng bởi [E1M2O3T4I5O6N7].</v>
      </c>
      <c r="D736" s="2"/>
    </row>
    <row r="737">
      <c r="A737" s="1" t="s">
        <v>1296</v>
      </c>
      <c r="B737" s="1" t="s">
        <v>1297</v>
      </c>
      <c r="C737" s="2" t="str">
        <f>IFERROR(__xludf.DUMMYFUNCTION("GOOGLETRANSLATE(B737, ""en"", ""vi"")"),"Với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động"&amp;",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f>
        <v>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v>
      </c>
      <c r="D737" s="2"/>
    </row>
    <row r="738">
      <c r="A738" s="1" t="s">
        <v>1298</v>
      </c>
      <c r="B738" s="1" t="s">
        <v>1299</v>
      </c>
      <c r="C738" s="2" t="str">
        <f>IFERROR(__xludf.DUMMYFUNCTION("GOOGLETRANSLATE(B738, ""en"", ""vi"")"),"Với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[T1I2M3E4_5"&amp;"S6I7G8N9A0T1U2R3E4].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f>
        <v>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v>
      </c>
      <c r="D738" s="2"/>
    </row>
    <row r="739">
      <c r="A739" s="1" t="s">
        <v>1300</v>
      </c>
      <c r="B739" s="1" t="s">
        <v>1301</v>
      </c>
      <c r="C739" s="2" t="str">
        <f>IFERROR(__xludf.DUMMYFUNCTION("GOOGLETRANSLATE(B739, ""en"", ""vi"")"),"Loại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dài"&amp;"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cho"&amp;" thể loại này, thể hiện sự sáng tạo và tính nghệ thuật của người nghệ sĩ.")</f>
        <v>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 thể loại này, thể hiện sự sáng tạo và tính nghệ thuật của người nghệ sĩ.</v>
      </c>
      <c r="D739" s="2"/>
    </row>
    <row r="740">
      <c r="A740" s="1" t="s">
        <v>891</v>
      </c>
      <c r="B740" s="1" t="s">
        <v>1302</v>
      </c>
      <c r="C740" s="2" t="str">
        <f>IFERROR(__xludf.DUMMYFUNCTION("GOOGLETRANSLATE(B740, ""en"", ""vi"")"),"Thay vào đó, nó kết hợp các yếu tố của [ THỂ LOẠI KHÁC], tạo ra âm thanh độc đáo và mới mẻ. Sự thử nghiệm của nghệ sĩ với các thể loại khác nhau đã được cả người hâm mộ và giới phê bình đón nhận nồng nhiệt.")</f>
        <v>Thay vào đó, nó kết hợp các yếu tố của [ THỂ LOẠI KHÁC], tạo ra âm thanh độc đáo và mới mẻ. Sự thử nghiệm của nghệ sĩ với các thể loại khác nhau đã được cả người hâm mộ và giới phê bình đón nhận nồng nhiệt.</v>
      </c>
      <c r="D740" s="2"/>
    </row>
    <row r="741">
      <c r="A741" s="1" t="s">
        <v>202</v>
      </c>
      <c r="B741" s="1" t="s">
        <v>1303</v>
      </c>
      <c r="C741" s="2" t="str">
        <f>IFERROR(__xludf.DUMMYFUNCTION("GOOGLETRANSLATE(B741, ""en"", ""vi"")"),"Việc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â"&amp;"m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"&amp;"đầy năng lượng. Khi được kết hợp một cách hiệu quả, như trường hợp của bài hát này, những yếu tố này có thể nâng một tác phẩm âm nhạc lên một tầm cao mới và để lại ấn tượng lâu dài cho khán giả.")</f>
        <v>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đầy năng lượng. Khi được kết hợp một cách hiệu quả, như trường hợp của bài hát này, những yếu tố này có thể nâng một tác phẩm âm nhạc lên một tầm cao mới và để lại ấn tượng lâu dài cho khán giả.</v>
      </c>
      <c r="D741" s="2"/>
    </row>
    <row r="742">
      <c r="A742" s="1" t="s">
        <v>1304</v>
      </c>
      <c r="B742" s="1" t="s">
        <v>1305</v>
      </c>
      <c r="C742" s="2" t="str">
        <f>IFERROR(__xludf.DUMMYFUNCTION("GOOGLETRANSLATE(B742, ""en"", ""vi"")"),"Phần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nh"&amp;"ịp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[E1M2O"&amp;"3T4I5O6N7], càng nâng cao hơn nữa tác động tổng thể của nó đối với người nghe.")</f>
        <v>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[E1M2O3T4I5O6N7], càng nâng cao hơn nữa tác động tổng thể của nó đối với người nghe.</v>
      </c>
      <c r="D742" s="2"/>
    </row>
    <row r="743">
      <c r="A743" s="1" t="s">
        <v>1306</v>
      </c>
      <c r="B743" s="1" t="s">
        <v>1307</v>
      </c>
      <c r="C743" s="2" t="str">
        <f>IFERROR(__xludf.DUMMYFUNCTION("GOOGLETRANSLATE(B743, ""en"", ""vi"")"),"Bản nhạc cao [te0mp1o2] này có chất lượng cảm xúc đặc biệt nhờ [[K01E12Y23]3 k4ey5].")</f>
        <v>Bản nhạc cao [te0mp1o2] này có chất lượng cảm xúc đặc biệt nhờ [[K01E12Y23]3 k4ey5].</v>
      </c>
      <c r="D743" s="2"/>
    </row>
    <row r="744">
      <c r="A744" s="1" t="s">
        <v>1308</v>
      </c>
      <c r="B744" s="1" t="s">
        <v>1309</v>
      </c>
      <c r="C744" s="2" t="str">
        <f>IFERROR(__xludf.DUMMYFUNCTION("GOOGLETRANSLATE(B744, ""en"", ""vi"")"),"Âm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c"&amp;"ủa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hợ"&amp;"p của những yếu tố này tạo nên trải nghiệm nghe khác biệt và đáng nhớ.")</f>
        <v>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hợp của những yếu tố này tạo nên trải nghiệm nghe khác biệt và đáng nhớ.</v>
      </c>
      <c r="D744" s="2"/>
    </row>
    <row r="745">
      <c r="A745" s="1" t="s">
        <v>1140</v>
      </c>
      <c r="B745" s="1" t="s">
        <v>1310</v>
      </c>
      <c r="C745" s="2" t="str">
        <f>IFERROR(__xludf.DUMMYFUNCTION("GOOGLETRANSLATE(B745,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thể hiện nhịp điệu sống động, được làm phong phú hơn khi đưa vào [I1N2S3T4R5U6M7E8N9T0S1]. Điều thú vị là [ti0me1 s2ig3na4tu5re6] được sử dụng trong bài hát này không phải là điển hình, điều này càng làm tăng thêm nét độc đáo của nó. Ngoài ra"&amp;", bài hát được trình diễn chậm rãi, cho phép âm nhạc phát ra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thể hiện nhịp điệu sống động, được làm phong phú hơn khi đưa vào [I1N2S3T4R5U6M7E8N9T0S1]. Điều thú vị là [ti0me1 s2ig3na4tu5re6] được sử dụng trong bài hát này không phải là điển hình, điều này càng làm tăng thêm nét độc đáo của nó. Ngoài ra, bài hát được trình diễn chậm rãi, cho phép âm nhạc phát ra [E1M2O3T4I5O6N7].</v>
      </c>
      <c r="D745" s="2"/>
    </row>
    <row r="746">
      <c r="A746" s="1" t="s">
        <v>1311</v>
      </c>
      <c r="B746" s="1" t="s">
        <v>1312</v>
      </c>
      <c r="C746" s="2" t="str">
        <f>IFERROR(__xludf.DUMMYFUNCTION("GOOGLETRANSLATE(B746, ""en"", ""vi"")"),"Bài hát là sự thể hiện cổ điển của nhạc [G1E2N3R4E5], được chơi chậm rãi với nhịp điệu cực kỳ mạnh mẽ trong nhịp [T1I2M3E4_5S6I7G8N9A0T1U2R3E4]. [I1N2S3T4R5U6M7E8N9T0S1] không nằm trong phần nhạc cụ trong bài hát này.")</f>
        <v>Bài hát là sự thể hiện cổ điển của nhạc [G1E2N3R4E5], được chơi chậm rãi với nhịp điệu cực kỳ mạnh mẽ trong nhịp [T1I2M3E4_5S6I7G8N9A0T1U2R3E4]. [I1N2S3T4R5U6M7E8N9T0S1] không nằm trong phần nhạc cụ trong bài hát này.</v>
      </c>
      <c r="D746" s="2"/>
    </row>
    <row r="747">
      <c r="A747" s="1" t="s">
        <v>1227</v>
      </c>
      <c r="B747" s="1" t="s">
        <v>1313</v>
      </c>
      <c r="C747" s="2" t="str">
        <f>IFERROR(__xludf.DUMMYFUNCTION("GOOGLETRANSLATE(B747, ""en"", ""vi"")"),"Bản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"&amp;"không hề bình thường, vì nó là [T1I2M3E4_5S6I7G8N9A0T1U2R3E4].")</f>
        <v>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không hề bình thường, vì nó là [T1I2M3E4_5S6I7G8N9A0T1U2R3E4].</v>
      </c>
      <c r="D747" s="2"/>
    </row>
    <row r="748">
      <c r="A748" s="1" t="s">
        <v>1314</v>
      </c>
      <c r="B748" s="1" t="s">
        <v>1315</v>
      </c>
      <c r="C748" s="2" t="str">
        <f>IFERROR(__xludf.DUMMYFUNCTION("GOOGLETRANSLATE(B748, ""en"", ""vi"")"),"Bản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"&amp;"Thông qua giai điệu và hòa âm quyến rũ, âm nhạc thể hiện [E1M2O3T4I5O6N7], gợi lên phản ứng cảm xúc mạnh mẽ. Bài hát có độ dài khoảng [[N01U12M23_34B45A56R67S78]8 b9ar0s1], tạo nên trải nghiệm nghe lôi cuốn và đắm chìm.")</f>
        <v>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Thông qua giai điệu và hòa âm quyến rũ, âm nhạc thể hiện [E1M2O3T4I5O6N7], gợi lên phản ứng cảm xúc mạnh mẽ. Bài hát có độ dài khoảng [[N01U12M23_34B45A56R67S78]8 b9ar0s1], tạo nên trải nghiệm nghe lôi cuốn và đắm chìm.</v>
      </c>
      <c r="D748" s="2"/>
    </row>
    <row r="749">
      <c r="A749" s="1" t="s">
        <v>1316</v>
      </c>
      <c r="B749" s="1" t="s">
        <v>1317</v>
      </c>
      <c r="C749" s="2" t="str">
        <f>IFERROR(__xludf.DUMMYFUNCTION("GOOGLETRANSLATE(B749, ""en"", ""vi"")"),"Bản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độ"&amp;"c đáo. Với [te0mp1o2] thoải mái, âm nhạc bao gồm [[N01U12M23_34B45A56R67S78]8 b9ar0s1].")</f>
        <v>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độc đáo. Với [te0mp1o2] thoải mái, âm nhạc bao gồm [[N01U12M23_34B45A56R67S78]8 b9ar0s1].</v>
      </c>
      <c r="D749" s="2"/>
    </row>
    <row r="750">
      <c r="A750" s="1" t="s">
        <v>1318</v>
      </c>
      <c r="B750" s="1" t="s">
        <v>1319</v>
      </c>
      <c r="C750" s="2" t="str">
        <f>IFERROR(__xludf.DUMMYFUNCTION("GOOGLETRANSLATE(B750, ""en"", ""vi"")"),"Bản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ch"&amp;"ọn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tro"&amp;"ng bài hát này, khiến nó trở thành một bản nhạc có cấu trúc tốt và mạch lạc.")</f>
        <v>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chọn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trong bài hát này, khiến nó trở thành một bản nhạc có cấu trúc tốt và mạch lạc.</v>
      </c>
      <c r="D750" s="2"/>
    </row>
    <row r="751">
      <c r="A751" s="1" t="s">
        <v>381</v>
      </c>
      <c r="B751" s="1" t="s">
        <v>1320</v>
      </c>
      <c r="C751" s="2" t="str">
        <f>IFERROR(__xludf.DUMMYFUNCTION("GOOGLETRANSLATE(B751, ""en"", ""vi"")"),"Phạm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vào"&amp;"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diễn"&amp;" và sáng tác trong bối cảnh của tác phẩm.")</f>
        <v>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 và sáng tác trong bối cảnh của tác phẩm.</v>
      </c>
      <c r="D751" s="2"/>
    </row>
    <row r="752">
      <c r="A752" s="1" t="s">
        <v>1321</v>
      </c>
      <c r="B752" s="1" t="s">
        <v>1322</v>
      </c>
      <c r="C752" s="2" t="str">
        <f>IFERROR(__xludf.DUMMYFUNCTION("GOOGLETRANSLATE(B752, ""en"", ""vi"")"),"[ti0me1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Ngoà"&amp;"i ra, các nhạc cụ được sử dụng trong sáng tác ảnh hưởng rất lớn đến âm thanh và giai điệu tổng thể, làm nổi bật tầm quan trọng của vai trò của từng nhạc cụ trong âm nhạc.")</f>
        <v>[ti0me1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Ngoài ra, các nhạc cụ được sử dụng trong sáng tác ảnh hưởng rất lớn đến âm thanh và giai điệu tổng thể, làm nổi bật tầm quan trọng của vai trò của từng nhạc cụ trong âm nhạc.</v>
      </c>
      <c r="D752" s="2"/>
    </row>
    <row r="753">
      <c r="A753" s="1" t="s">
        <v>889</v>
      </c>
      <c r="B753" s="1" t="s">
        <v>1323</v>
      </c>
      <c r="C753" s="2" t="str">
        <f>IFERROR(__xludf.DUMMYFUNCTION("GOOGLETRANSLATE(B753, ""en"", ""vi"")"),"Nó không quá nhanh hoặc quá chậm, giúp bạn dễ dàng nhảy theo. Dải trung [te0mp1o2] cho phép thực hiện nhiều chuyển động và phong cách khác nhau, khiến nó trở nên linh hoạt với nhiều loại nhạc khác nhau.")</f>
        <v>Nó không quá nhanh hoặc quá chậm, giúp bạn dễ dàng nhảy theo. Dải trung [te0mp1o2] cho phép thực hiện nhiều chuyển động và phong cách khác nhau, khiến nó trở nên linh hoạt với nhiều loại nhạc khác nhau.</v>
      </c>
      <c r="D753" s="2"/>
    </row>
    <row r="754">
      <c r="A754" s="1" t="s">
        <v>1324</v>
      </c>
      <c r="B754" s="1" t="s">
        <v>1325</v>
      </c>
      <c r="C754" s="2" t="str">
        <f>IFERROR(__xludf.DUMMYFUNCTION("GOOGLETRANSLATE(B754, ""en"", ""vi"")"),"Âm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8[T91I02M13E24_35S46I57G68N79A80T91"&amp;"U02R13E24]3 không chuẩn. Âm nhạc truyền tải [E1M2O3T4I5O6N7] thông qua cách thể hiện, khiến người nghe đắm mình trong chiều sâu cảm xúc của âm nhạc.")</f>
        <v>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8[T91I02M13E24_35S46I57G68N79A80T91U02R13E24]3 không chuẩn. Âm nhạc truyền tải [E1M2O3T4I5O6N7] thông qua cách thể hiện, khiến người nghe đắm mình trong chiều sâu cảm xúc của âm nhạc.</v>
      </c>
      <c r="D754" s="2"/>
    </row>
    <row r="755">
      <c r="A755" s="1" t="s">
        <v>1326</v>
      </c>
      <c r="B755" s="1" t="s">
        <v>1327</v>
      </c>
      <c r="C755" s="2" t="str">
        <f>IFERROR(__xludf.DUMMYFUNCTION("GOOGLETRANSLATE(B755, ""en"", ""vi"")"),"Bản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phải"&amp;" có tính năng [I1N2S3T4R5U6M7E8N9T0S1]. Cảm xúc chung mà âm nhạc thể hiện là [E1M2O3T4I5O6N7].")</f>
        <v>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 có tính năng [I1N2S3T4R5U6M7E8N9T0S1]. Cảm xúc chung mà âm nhạc thể hiện là [E1M2O3T4I5O6N7].</v>
      </c>
      <c r="D755" s="2"/>
    </row>
    <row r="756">
      <c r="A756" s="1" t="s">
        <v>1328</v>
      </c>
      <c r="B756" s="1" t="s">
        <v>1329</v>
      </c>
      <c r="C756" s="2" t="str">
        <f>IFERROR(__xludf.DUMMYFUNCTION("GOOGLETRANSLATE(B756, ""en"", ""vi"")"),"Bản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thư"&amp;"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thườ"&amp;"ng. Bất chấp yếu tố độc đáo này, âm nhạc vẫn duy trì nhịp độ nhanh xuyên suốt.")</f>
        <v>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thường. Bất chấp yếu tố độc đáo này, âm nhạc vẫn duy trì nhịp độ nhanh xuyên suốt.</v>
      </c>
      <c r="D756" s="2"/>
    </row>
    <row r="757">
      <c r="A757" s="1" t="s">
        <v>1243</v>
      </c>
      <c r="B757" s="1" t="s">
        <v>1330</v>
      </c>
      <c r="C757" s="2" t="str">
        <f>IFERROR(__xludf.DUMMYFUNCTION("GOOGLETRANSLATE(B757, ""en"", ""vi"")"),"Màn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[I1N2S3T4R5U6M7E8N9T0"&amp;"S1] nào. Dựa trên [[T01I12M23E34_45S56I67G78N89A90T01U12R23E34]4 t5im6e 7si8gn9at0ur1e2], bài hát này phá vỡ các quy ước điển hình của thể loại [G1E2N3R4E5].")</f>
        <v>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[I1N2S3T4R5U6M7E8N9T0S1] nào. Dựa trên [[T01I12M23E34_45S56I67G78N89A90T01U12R23E34]4 t5im6e 7si8gn9at0ur1e2], bài hát này phá vỡ các quy ước điển hình của thể loại [G1E2N3R4E5].</v>
      </c>
      <c r="D757" s="2"/>
    </row>
    <row r="758">
      <c r="A758" s="1" t="s">
        <v>1331</v>
      </c>
      <c r="B758" s="1" t="s">
        <v>1332</v>
      </c>
      <c r="C758" s="2" t="str">
        <f>IFERROR(__xludf.DUMMYFUNCTION("GOOGLETRANSLATE(B758, ""en"", ""vi"")"),"Việc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[T1M2"&amp;"13]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này"&amp;" là minh chứng cho sức mạnh của sự đơn giản, khi nó kết hợp nhiều yếu tố khác nhau để tạo ra trải nghiệm nghe liền mạch và lôi cuốn.")</f>
        <v>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 là minh chứng cho sức mạnh của sự đơn giản, khi nó kết hợp nhiều yếu tố khác nhau để tạo ra trải nghiệm nghe liền mạch và lôi cuốn.</v>
      </c>
      <c r="D758" s="2"/>
    </row>
    <row r="759">
      <c r="A759" s="1" t="s">
        <v>1333</v>
      </c>
      <c r="B759" s="1" t="s">
        <v>1334</v>
      </c>
      <c r="C759" s="2" t="str">
        <f>IFERROR(__xludf.DUMMYFUNCTION("GOOGLETRANSLATE(B759, ""en"", ""vi"")"),"Âm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Ngo"&amp;"ài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c"&amp;"ấu trúc và chiều sâu cho bố cục. Cuối cùng, âm nhạc trở nên sống động hơn thông qua việc sử dụng [I1N2S3T4R5U6M7E8N9T0S1], đóng vai trò quan trọng trong việc định hình âm thanh và cảm nhận tổng thể của bản nhạc.")</f>
        <v>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cấu trúc và chiều sâu cho bố cục. Cuối cùng, âm nhạc trở nên sống động hơn thông qua việc sử dụng [I1N2S3T4R5U6M7E8N9T0S1], đóng vai trò quan trọng trong việc định hình âm thanh và cảm nhận tổng thể của bản nhạc.</v>
      </c>
      <c r="D759" s="2"/>
    </row>
    <row r="760">
      <c r="A760" s="1" t="s">
        <v>1335</v>
      </c>
      <c r="B760" s="1" t="s">
        <v>1336</v>
      </c>
      <c r="C760" s="2" t="str">
        <f>IFERROR(__xludf.DUMMYFUNCTION("GOOGLETRANSLATE(B760, ""en"", ""vi"")"),"Bản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là"&amp;"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nhạc"&amp;" này không đại diện cho âm thanh [G1E2N3R4E5] thông thường.")</f>
        <v>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 này không đại diện cho âm thanh [G1E2N3R4E5] thông thường.</v>
      </c>
      <c r="D760" s="2"/>
    </row>
    <row r="761">
      <c r="A761" s="1" t="s">
        <v>1337</v>
      </c>
      <c r="B761" s="1" t="s">
        <v>1338</v>
      </c>
      <c r="C761" s="2" t="str">
        <f>IFERROR(__xludf.DUMMYFUNCTION("GOOGLETRANSLATE(B761, ""en"", ""vi"")"),"Dải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n"&amp;"hịp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Kh"&amp;"ông bắt nguồn từ truyền thống của phong cách [G1E2N3R4E5] cổ điển, bản nhạc này nổi bật với khoảng [[N01U12M23_34B45A56R67S78]8 b9ar0s1] góp phần tạo nên sức hấp dẫn độc đáo và mới mẻ.")</f>
        <v>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Không bắt nguồn từ truyền thống của phong cách [G1E2N3R4E5] cổ điển, bản nhạc này nổi bật với khoảng [[N01U12M23_34B45A56R67S78]8 b9ar0s1] góp phần tạo nên sức hấp dẫn độc đáo và mới mẻ.</v>
      </c>
      <c r="D761" s="2"/>
    </row>
    <row r="762">
      <c r="A762" s="1" t="s">
        <v>614</v>
      </c>
      <c r="B762" s="1" t="s">
        <v>1339</v>
      </c>
      <c r="C762" s="2" t="str">
        <f>IFERROR(__xludf.DUMMYFUNCTION("GOOGLETRANSLATE(B762, ""en"", ""vi"")"),"Đoạn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nhịp"&amp;" [T1I2M3E4_5S6I7G8N9A0T1U2R3E4] với cấu trúc [[N01U12M23_34B45A56R67S78]8 b9ar0s1]. Mặc dù sáng tác không liên quan đến việc sử dụng [I1N2S3T4R5U6M7E8N9T0S1], âm nhạc vẫn chiếu [E1M2O3T4I5O6N7] và có thời lượng [T1M213] giây.")</f>
        <v>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 [T1I2M3E4_5S6I7G8N9A0T1U2R3E4] với cấu trúc [[N01U12M23_34B45A56R67S78]8 b9ar0s1]. Mặc dù sáng tác không liên quan đến việc sử dụng [I1N2S3T4R5U6M7E8N9T0S1], âm nhạc vẫn chiếu [E1M2O3T4I5O6N7] và có thời lượng [T1M213] giây.</v>
      </c>
      <c r="D762" s="2"/>
    </row>
    <row r="763">
      <c r="A763" s="1" t="s">
        <v>1340</v>
      </c>
      <c r="B763" s="1" t="s">
        <v>1341</v>
      </c>
      <c r="C763" s="2" t="str">
        <f>IFERROR(__xludf.DUMMYFUNCTION("GOOGLETRANSLATE(B763, ""en"", ""vi"")"),"Bạn có thể nghe thấy các sáng tác của [A1R2T3I4S5T6] vang vọng trong âm nhạc, theo một mét [T1I2M3E4_5S6I7G8N9A0T1U2R3E4]. Sự kết hợp giữa âm thanh quen thuộc và nhịp điệu tạo nên trải nghiệm nghe gắn kết và lôi cuốn.")</f>
        <v>Bạn có thể nghe thấy các sáng tác của [A1R2T3I4S5T6] vang vọng trong âm nhạc, theo một mét [T1I2M3E4_5S6I7G8N9A0T1U2R3E4]. Sự kết hợp giữa âm thanh quen thuộc và nhịp điệu tạo nên trải nghiệm nghe gắn kết và lôi cuốn.</v>
      </c>
      <c r="D763" s="2"/>
    </row>
    <row r="764">
      <c r="A764" s="1" t="s">
        <v>168</v>
      </c>
      <c r="B764" s="1" t="s">
        <v>1342</v>
      </c>
      <c r="C764" s="2" t="str">
        <f>IFERROR(__xludf.DUMMYFUNCTION("GOOGLETRANSLATE(B764, ""en"", ""vi"")"),"Bản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giâ"&amp;"y,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[T1I2M3E4_5S6I7G8N"&amp;"9A0T1U2R3E4] và nhịp nhanh duy trì cảm giác tràn đầy năng lượng và động lượng. Về đặc điểm, âm nhạc không thể nhầm lẫn là [G1E2N3R4E5], thể hiện tất cả các đặc điểm [ke0y1] khiến nó có thể nhận dạng được như vậy.")</f>
        <v>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[T1I2M3E4_5S6I7G8N9A0T1U2R3E4] và nhịp nhanh duy trì cảm giác tràn đầy năng lượng và động lượng. Về đặc điểm, âm nhạc không thể nhầm lẫn là [G1E2N3R4E5], thể hiện tất cả các đặc điểm [ke0y1] khiến nó có thể nhận dạng được như vậy.</v>
      </c>
      <c r="D764" s="2"/>
    </row>
    <row r="765">
      <c r="A765" s="1" t="s">
        <v>1343</v>
      </c>
      <c r="B765" s="1" t="s">
        <v>1344</v>
      </c>
      <c r="C765" s="2" t="str">
        <f>IFERROR(__xludf.DUMMYFUNCTION("GOOGLETRANSLATE(B765, ""en"", ""vi"")"),"Loại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điệ"&amp;"u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một"&amp;" tác phẩm âm nhạc độc đáo và thú vị.")</f>
        <v>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 tác phẩm âm nhạc độc đáo và thú vị.</v>
      </c>
      <c r="D765" s="2"/>
    </row>
    <row r="766">
      <c r="A766" s="1" t="s">
        <v>1345</v>
      </c>
      <c r="B766" s="1" t="s">
        <v>1346</v>
      </c>
      <c r="C766" s="2" t="str">
        <f>IFERROR(__xludf.DUMMYFUNCTION("GOOGLETRANSLATE(B766, ""en"", ""vi"")"),"Âm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khôn"&amp;"g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"&amp;"phần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f>
        <v>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v>
      </c>
      <c r="D766" s="2"/>
    </row>
    <row r="767">
      <c r="A767" s="1" t="s">
        <v>1347</v>
      </c>
      <c r="B767" s="1" t="s">
        <v>1348</v>
      </c>
      <c r="C767" s="2" t="str">
        <f>IFERROR(__xludf.DUMMYFUNCTION("GOOGLETRANSLATE(B767, ""en"", ""vi"")"),"Âm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k"&amp;"ỳ [I1N2S3T4R5U6M7E8N9T0S1] nào, điều này làm tăng thêm chất lượng đặc biệt của nó.")</f>
        <v>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kỳ [I1N2S3T4R5U6M7E8N9T0S1] nào, điều này làm tăng thêm chất lượng đặc biệt của nó.</v>
      </c>
      <c r="D767" s="2"/>
    </row>
    <row r="768">
      <c r="A768" s="1" t="s">
        <v>906</v>
      </c>
      <c r="B768" s="1" t="s">
        <v>1349</v>
      </c>
      <c r="C768" s="2" t="str">
        <f>IFERROR(__xludf.DUMMYFUNCTION("GOOGLETRANSLATE(B768, ""en"", ""vi"")"),"[ti0me1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nốt"&amp;"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c"&amp;"ho một bản nhạc, khiến nó nổi bật so với các tác phẩm truyền thống hơn.")</f>
        <v>[ti0me1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cho một bản nhạc, khiến nó nổi bật so với các tác phẩm truyền thống hơn.</v>
      </c>
      <c r="D768" s="2"/>
    </row>
    <row r="769">
      <c r="A769" s="1" t="s">
        <v>487</v>
      </c>
      <c r="B769" s="1" t="s">
        <v>1350</v>
      </c>
      <c r="C769" s="2" t="str">
        <f>IFERROR(__xludf.DUMMYFUNCTION("GOOGLETRANSLATE(B769, ""en"", ""vi"")"),"Nó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t"&amp;"ập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f>
        <v>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v>
      </c>
      <c r="D769" s="2"/>
    </row>
    <row r="770">
      <c r="A770" s="1" t="s">
        <v>381</v>
      </c>
      <c r="B770" s="1" t="s">
        <v>1351</v>
      </c>
      <c r="C770" s="2" t="str">
        <f>IFERROR(__xludf.DUMMYFUNCTION("GOOGLETRANSLATE(B770, ""en"", ""vi"")"),"Phạm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"&amp;"cao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tóm"&amp;" lại, phạm vi cao độ và nhạc cụ được sử dụng trong âm nhạc đều là những yếu tố thiết yếu góp phần tạo nên chất lượng và đặc điểm chung của tác phẩm.")</f>
        <v>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 lại, phạm vi cao độ và nhạc cụ được sử dụng trong âm nhạc đều là những yếu tố thiết yếu góp phần tạo nên chất lượng và đặc điểm chung của tác phẩm.</v>
      </c>
      <c r="D770" s="2"/>
    </row>
    <row r="771">
      <c r="A771" s="1" t="s">
        <v>1352</v>
      </c>
      <c r="B771" s="1" t="s">
        <v>1353</v>
      </c>
      <c r="C771" s="2" t="str">
        <f>IFERROR(__xludf.DUMMYFUNCTION("GOOGLETRANSLATE(B771, ""en"", ""vi"")"),"Phạm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kè"&amp;"m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c"&amp;"ông [E1M2O3T4I5O6N7].")</f>
        <v>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công [E1M2O3T4I5O6N7].</v>
      </c>
      <c r="D771" s="2"/>
    </row>
    <row r="772">
      <c r="A772" s="1" t="s">
        <v>1354</v>
      </c>
      <c r="B772" s="1" t="s">
        <v>1355</v>
      </c>
      <c r="C772" s="2" t="str">
        <f>IFERROR(__xludf.DUMMYFUNCTION("GOOGLETRANSLATE(B772, ""en"", ""vi"")"),"Loại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lượn"&amp;"g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t"&amp;"hể hiện điển hình của âm thanh [G1E2N3R4E5] cổ điển, khiến nó trở thành một trải nghiệm nghe độc ​​đáo và mới mẻ.")</f>
        <v>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thể hiện điển hình của âm thanh [G1E2N3R4E5] cổ điển, khiến nó trở thành một trải nghiệm nghe độc ​​đáo và mới mẻ.</v>
      </c>
      <c r="D772" s="2"/>
    </row>
    <row r="773">
      <c r="A773" s="1" t="s">
        <v>1356</v>
      </c>
      <c r="B773" s="1" t="s">
        <v>1357</v>
      </c>
      <c r="C773" s="2" t="str">
        <f>IFERROR(__xludf.DUMMYFUNCTION("GOOGLETRANSLATE(B773, ""en"", ""vi"")"),"Với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nă"&amp;"ng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[te0mp1o"&amp;"2] và nhạc cụ sẽ tạo ra trải nghiệm âm nhạc khó quên.")</f>
        <v>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[te0mp1o2] và nhạc cụ sẽ tạo ra trải nghiệm âm nhạc khó quên.</v>
      </c>
      <c r="D773" s="2"/>
    </row>
    <row r="774">
      <c r="A774" s="1" t="s">
        <v>1358</v>
      </c>
      <c r="B774" s="1" t="s">
        <v>1359</v>
      </c>
      <c r="C774" s="2" t="str">
        <f>IFERROR(__xludf.DUMMYFUNCTION("GOOGLETRANSLATE(B774, ""en"", ""vi"")"),"Âm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l"&amp;"à [T1I2M3E4_5S6I7G8N9A0T1U2R3E4]. Nhìn chung, sự kết hợp của các yếu tố âm nhạc này tạo ra trải nghiệm nghe mạnh mẽ và cảm động.")</f>
        <v>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là [T1I2M3E4_5S6I7G8N9A0T1U2R3E4]. Nhìn chung, sự kết hợp của các yếu tố âm nhạc này tạo ra trải nghiệm nghe mạnh mẽ và cảm động.</v>
      </c>
      <c r="D774" s="2"/>
    </row>
    <row r="775">
      <c r="A775" s="1" t="s">
        <v>110</v>
      </c>
      <c r="B775" s="1" t="s">
        <v>1360</v>
      </c>
      <c r="C775" s="2" t="str">
        <f>IFERROR(__xludf.DUMMYFUNCTION("GOOGLETRANSLATE(B775, ""en"", ""vi"")"),"Dải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rấ"&amp;"t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thiểu"&amp;" mà nó có thể tạo ra và phạm vi cao độ của nó nằm trong phạm vi này. Do đó, phạm vi cao độ của một nhạc cụ có thể được mô tả là nằm trong [R1A2N3G4E5] [oc0ta1ve2s3].")</f>
        <v>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 mà nó có thể tạo ra và phạm vi cao độ của nó nằm trong phạm vi này. Do đó, phạm vi cao độ của một nhạc cụ có thể được mô tả là nằm trong [R1A2N3G4E5] [oc0ta1ve2s3].</v>
      </c>
      <c r="D775" s="2"/>
    </row>
    <row r="776">
      <c r="A776" s="1" t="s">
        <v>1361</v>
      </c>
      <c r="B776" s="1" t="s">
        <v>1362</v>
      </c>
      <c r="C776" s="2" t="str">
        <f>IFERROR(__xludf.DUMMYFUNCTION("GOOGLETRANSLATE(B776, ""en"", ""vi"")"),"Đoạn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h"&amp;"át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f>
        <v>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v>
      </c>
      <c r="D776" s="2"/>
    </row>
    <row r="777">
      <c r="A777" s="1" t="s">
        <v>1363</v>
      </c>
      <c r="B777" s="1" t="s">
        <v>1364</v>
      </c>
      <c r="C777" s="2" t="str">
        <f>IFERROR(__xludf.DUMMYFUNCTION("GOOGLETRANSLATE(B777, ""en"", ""vi"")"),"Bản nhạc giai điệu được phát ở mức cao [te0mp1o2] và có [I1N2S3T4R5U6M7E8N9T0] làm nhạc cụ chính.")</f>
        <v>Bản nhạc giai điệu được phát ở mức cao [te0mp1o2] và có [I1N2S3T4R5U6M7E8N9T0] làm nhạc cụ chính.</v>
      </c>
      <c r="D777" s="2"/>
    </row>
    <row r="778">
      <c r="A778" s="1" t="s">
        <v>1365</v>
      </c>
      <c r="B778" s="1" t="s">
        <v>1366</v>
      </c>
      <c r="C778" s="2" t="str">
        <f>IFERROR(__xludf.DUMMYFUNCTION("GOOGLETRANSLATE(B778, ""en"", ""vi"")"),"Điều này có nghĩa là trọng tâm của giai điệu là ở giọng hát hoặc dòng nhạc cụ mang giai điệu chính. Các nhạc cụ khác có thể được sử dụng để đệm hoặc đối âm, nhưng chúng không chơi giai điệu chính. Việc lựa chọn nhạc cụ cho bản nhạc có thể có tác động đáng"&amp;" kể đến âm thanh và cảm nhận tổng thể của bản nhạc cũng như cách người nghe cảm nhận bản nhạc đó. Bằng cách loại bỏ một số nhạc cụ nhất định khỏi bản giai điệu, các nhà soạn nhạc và nhà sản xuất có thể tạo ra một dấu ấn âm thanh đặc biệt khiến âm nhạc của"&amp;" họ trở nên khác biệt so với những nhạc cụ khác.")</f>
        <v>Điều này có nghĩa là trọng tâm của giai điệu là ở giọng hát hoặc dòng nhạc cụ mang giai điệu chính. Các nhạc cụ khác có thể được sử dụng để đệm hoặc đối âm, nhưng chúng không chơi giai điệu chính. Việc lựa chọn nhạc cụ cho bản nhạc có thể có tác động đáng kể đến âm thanh và cảm nhận tổng thể của bản nhạc cũng như cách người nghe cảm nhận bản nhạc đó. Bằng cách loại bỏ một số nhạc cụ nhất định khỏi bản giai điệu, các nhà soạn nhạc và nhà sản xuất có thể tạo ra một dấu ấn âm thanh đặc biệt khiến âm nhạc của họ trở nên khác biệt so với những nhạc cụ khác.</v>
      </c>
      <c r="D778" s="2"/>
    </row>
    <row r="779">
      <c r="A779" s="1" t="s">
        <v>217</v>
      </c>
      <c r="B779" s="1" t="s">
        <v>1367</v>
      </c>
      <c r="C779" s="2" t="str">
        <f>IFERROR(__xludf.DUMMYFUNCTION("GOOGLETRANSLATE(B779, ""en"", ""vi"")"),"Việc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[[K0"&amp;"1E12Y23]3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d"&amp;"ụng [[K01E12Y23]3 k4ey5] là một khía cạnh thiết yếu của tác phẩm âm nhạc, góp phần tạo nên độ phức tạp và chiều sâu của tác phẩm.")</f>
        <v>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dụng [[K01E12Y23]3 k4ey5] là một khía cạnh thiết yếu của tác phẩm âm nhạc, góp phần tạo nên độ phức tạp và chiều sâu của tác phẩm.</v>
      </c>
      <c r="D779" s="2"/>
    </row>
    <row r="780">
      <c r="A780" s="1" t="s">
        <v>1306</v>
      </c>
      <c r="B780" s="1" t="s">
        <v>1368</v>
      </c>
      <c r="C780" s="2" t="str">
        <f>IFERROR(__xludf.DUMMYFUNCTION("GOOGLETRANSLATE(B780, ""en"", ""vi"")"),"Bài hát có nhịp nhanh được nâng cao bằng cách sử dụng [[K01E12Y23]3 k4ey5], tạo ra bảng âm thanh phong phú và sống động.")</f>
        <v>Bài hát có nhịp nhanh được nâng cao bằng cách sử dụng [[K01E12Y23]3 k4ey5], tạo ra bảng âm thanh phong phú và sống động.</v>
      </c>
      <c r="D780" s="2"/>
    </row>
    <row r="781">
      <c r="A781" s="1" t="s">
        <v>637</v>
      </c>
      <c r="B781" s="1" t="s">
        <v>1369</v>
      </c>
      <c r="C781" s="2" t="str">
        <f>IFERROR(__xludf.DUMMYFUNCTION("GOOGLETRANSLATE(B781, ""en"", ""vi"")"),"Thật khó để không bắt đầu nhảy múa khi bạn nghe thấy nó. Nhịp điệu có tính lan truyền và khiến bạn cảm thấy tràn đầy năng lượng. Sự kết hợp giữa tiết tấu nhanh và giai điệu bắt tai tạo nên không khí vui tươi khó cưỡng. Nhìn chung, bài hát này hoàn hảo để "&amp;"nâng cao tâm trạng và khiến cơ thể bạn vận động.")</f>
        <v>Thật khó để không bắt đầu nhảy múa khi bạn nghe thấy nó. Nhịp điệu có tính lan truyền và khiến bạn cảm thấy tràn đầy năng lượng. Sự kết hợp giữa tiết tấu nhanh và giai điệu bắt tai tạo nên không khí vui tươi khó cưỡng. Nhìn chung, bài hát này hoàn hảo để nâng cao tâm trạng và khiến cơ thể bạn vận động.</v>
      </c>
      <c r="D781" s="2"/>
    </row>
    <row r="782">
      <c r="A782" s="1" t="s">
        <v>1370</v>
      </c>
      <c r="B782" s="1" t="s">
        <v>1371</v>
      </c>
      <c r="C782" s="2" t="str">
        <f>IFERROR(__xludf.DUMMYFUNCTION("GOOGLETRANSLATE(B782, ""en"", ""vi"")"),"Với dải cao độ kéo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 "&amp;"quyến rũ của nó.")</f>
        <v>Với dải cao độ kéo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 quyến rũ của nó.</v>
      </c>
      <c r="D782" s="2"/>
    </row>
    <row r="783">
      <c r="A783" s="1" t="s">
        <v>110</v>
      </c>
      <c r="B783" s="1" t="s">
        <v>1372</v>
      </c>
      <c r="C783" s="2" t="str">
        <f>IFERROR(__xludf.DUMMYFUNCTION("GOOGLETRANSLATE(B783, ""en"", ""vi"")"),"Với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n"&amp;"hiều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f>
        <v>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v>
      </c>
      <c r="D783" s="2"/>
    </row>
    <row r="784">
      <c r="A784" s="1" t="s">
        <v>154</v>
      </c>
      <c r="B784" s="1" t="s">
        <v>1373</v>
      </c>
      <c r="C784" s="2" t="str">
        <f>IFERROR(__xludf.DUMMYFUNCTION("GOOGLETRANSLATE(B784, ""en"", ""vi"")"),"Nhạc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nă"&amp;"ng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Nế"&amp;"u không có chúng, phần lớn sự phong phú và phức tạp của âm nhạc sẽ bị mất đi, và loại hình nghệ thuật mà chúng ta biết về cơ bản sẽ khác đi.")</f>
        <v>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Nếu không có chúng, phần lớn sự phong phú và phức tạp của âm nhạc sẽ bị mất đi, và loại hình nghệ thuật mà chúng ta biết về cơ bản sẽ khác đi.</v>
      </c>
      <c r="D784" s="2"/>
    </row>
    <row r="785">
      <c r="A785" s="1" t="s">
        <v>335</v>
      </c>
      <c r="B785" s="1" t="s">
        <v>1374</v>
      </c>
      <c r="C785" s="2" t="str">
        <f>IFERROR(__xludf.DUMMYFUNCTION("GOOGLETRANSLATE(B785, ""en"", ""vi"")"),"Âm nhạc mang lại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"&amp;"[I1N2S3T4R5U6M7E8N9T0S1] được đưa vào bố cục. Bài hát được viết bằng [[T01I12M23E34_45S56I67G78N89A90T01U12R23E34]4 t5im6e 7si8gn9at0ur1e2] và di chuyển với tốc độ nhẹ nhàng trong khi tỏa ra [E1M2O3T4I5O6N7].")</f>
        <v>Âm nhạc mang lại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[I1N2S3T4R5U6M7E8N9T0S1] được đưa vào bố cục. Bài hát được viết bằng [[T01I12M23E34_45S56I67G78N89A90T01U12R23E34]4 t5im6e 7si8gn9at0ur1e2] và di chuyển với tốc độ nhẹ nhàng trong khi tỏa ra [E1M2O3T4I5O6N7].</v>
      </c>
      <c r="D785" s="2"/>
    </row>
    <row r="786">
      <c r="A786" s="1" t="s">
        <v>1375</v>
      </c>
      <c r="B786" s="1" t="s">
        <v>1376</v>
      </c>
      <c r="C786" s="2" t="str">
        <f>IFERROR(__xludf.DUMMYFUNCTION("GOOGLETRANSLATE(B786, ""en"", ""vi"")"),"Việc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r"&amp;"a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năn"&amp;"g và tính nghệ thuật của người biểu diễn.")</f>
        <v>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năng và tính nghệ thuật của người biểu diễn.</v>
      </c>
      <c r="D786" s="2"/>
    </row>
    <row r="787">
      <c r="A787" s="1" t="s">
        <v>1377</v>
      </c>
      <c r="B787" s="1" t="s">
        <v>1378</v>
      </c>
      <c r="C787" s="2" t="str">
        <f>IFERROR(__xludf.DUMMYFUNCTION("GOOGLETRANSLATE(B787, ""en"", ""vi"")"),"Bài hát với tiết tấu nhanh và sôi động tạo cảm giác tràn đầy năng lượng cho người nghe.")</f>
        <v>Bài hát với tiết tấu nhanh và sôi động tạo cảm giác tràn đầy năng lượng cho người nghe.</v>
      </c>
      <c r="D787" s="2"/>
    </row>
    <row r="788">
      <c r="A788" s="1" t="s">
        <v>1379</v>
      </c>
      <c r="B788" s="1" t="s">
        <v>1380</v>
      </c>
      <c r="C788" s="2" t="str">
        <f>IFERROR(__xludf.DUMMYFUNCTION("GOOGLETRANSLATE(B788, ""en"", ""vi"")"),"Âm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"&amp;"nên cảm giác tổng thể. Nhắc mới nhớ, bản thân âm nhạc đã mang lại cảm giác [E1M2O3T4I5O6N7], khiến nó có tác động đặc biệt đến người nghe. Cuối cùng, cấu trúc bài hát bao gồm [[N01U12M23_34B45A56R67S78]8 b9ar0s1], mang lại cảm giác về cấu trúc và sự gắn k"&amp;"ết trong suốt thời lượng [T1M213] giây của nó. Tất cả những yếu tố đó kết hợp lại khiến bài hát này trở thành một bản nhạc độc đáo và gây được tiếng vang đầy cảm xúc.")</f>
        <v>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nên cảm giác tổng thể. Nhắc mới nhớ, bản thân âm nhạc đã mang lại cảm giác [E1M2O3T4I5O6N7], khiến nó có tác động đặc biệt đến người nghe. Cuối cùng, cấu trúc bài hát bao gồm [[N01U12M23_34B45A56R67S78]8 b9ar0s1], mang lại cảm giác về cấu trúc và sự gắn kết trong suốt thời lượng [T1M213] giây của nó. Tất cả những yếu tố đó kết hợp lại khiến bài hát này trở thành một bản nhạc độc đáo và gây được tiếng vang đầy cảm xúc.</v>
      </c>
      <c r="D788" s="2"/>
    </row>
    <row r="789">
      <c r="A789" s="1" t="s">
        <v>1381</v>
      </c>
      <c r="B789" s="1" t="s">
        <v>1382</v>
      </c>
      <c r="C789" s="2" t="str">
        <f>IFERROR(__xludf.DUMMYFUNCTION("GOOGLETRANSLATE(B789, ""en"", ""vi"")"),"Phạm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[T1M213"&amp;"]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f>
        <v>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v>
      </c>
      <c r="D789" s="2"/>
    </row>
    <row r="790">
      <c r="A790" s="1" t="s">
        <v>273</v>
      </c>
      <c r="B790" s="1" t="s">
        <v>1383</v>
      </c>
      <c r="C790" s="2" t="str">
        <f>IFERROR(__xludf.DUMMYFUNCTION("GOOGLETRANSLATE(B790, ""en"", ""vi"")"),"[ti0me1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biểu thị loại nốt nhận được một nhị"&amp;"p.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và các"&amp;" nhạc sĩ phải có khả năng đọc và diễn giải chính xác các [ti0me1 s2ig3na4tu5re6] để phát nhạc một cách chính xác.")</f>
        <v>[ti0me1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biểu thị loại nốt nhận được một nhịp.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và các nhạc sĩ phải có khả năng đọc và diễn giải chính xác các [ti0me1 s2ig3na4tu5re6] để phát nhạc một cách chính xác.</v>
      </c>
      <c r="D790" s="2"/>
    </row>
    <row r="791">
      <c r="A791" s="1" t="s">
        <v>1384</v>
      </c>
      <c r="B791" s="1" t="s">
        <v>1385</v>
      </c>
      <c r="C791" s="2" t="str">
        <f>IFERROR(__xludf.DUMMYFUNCTION("GOOGLETRANSLATE(B791, ""en"", ""vi"")"),"Đoạn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[["&amp;"K01E12Y23]3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nó"&amp;". Với độ dài [T1M213] giây, bản nhạc này chắc chắn sẽ để lại ấn tượng khó phai cho bất cứ ai nghe nó.")</f>
        <v>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 Với độ dài [T1M213] giây, bản nhạc này chắc chắn sẽ để lại ấn tượng khó phai cho bất cứ ai nghe nó.</v>
      </c>
      <c r="D791" s="2"/>
    </row>
    <row r="792">
      <c r="A792" s="1" t="s">
        <v>308</v>
      </c>
      <c r="B792" s="1" t="s">
        <v>1386</v>
      </c>
      <c r="C792" s="2" t="str">
        <f>IFERROR(__xludf.DUMMYFUNCTION("GOOGLETRANSLATE(B792,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đi"&amp;"ệu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đáo"&amp;" của nó. Bài hát được trình diễn với nhịp độ nhàn nhã, truyền tải hiệu quả [E1M2O3T4I5O6N7].")</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 của nó. Bài hát được trình diễn với nhịp độ nhàn nhã, truyền tải hiệu quả [E1M2O3T4I5O6N7].</v>
      </c>
      <c r="D792" s="2"/>
    </row>
    <row r="793">
      <c r="A793" s="1" t="s">
        <v>1387</v>
      </c>
      <c r="B793" s="1" t="s">
        <v>1388</v>
      </c>
      <c r="C793" s="2" t="str">
        <f>IFERROR(__xludf.DUMMYFUNCTION("GOOGLETRANSLATE(B793, ""en"", ""vi"")"),"[ke0y1]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f>
        <v>[ke0y1]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v>
      </c>
      <c r="D793" s="2"/>
    </row>
    <row r="794">
      <c r="A794" s="1" t="s">
        <v>400</v>
      </c>
      <c r="B794" s="1" t="s">
        <v>1389</v>
      </c>
      <c r="C794" s="2" t="str">
        <f>IFERROR(__xludf.DUMMYFUNCTION("GOOGLETRANSLATE(B794, ""en"", ""vi"")"),"Sẽ rất hữu ích nếu có thêm thông tin để tạo một đoạn văn có câu ""Bài hát có thời lượng [T1M213] giây"". Vui lòng cung cấp thêm ngữ cảnh hoặc thông tin để đưa vào đoạn văn.")</f>
        <v>Sẽ rất hữu ích nếu có thêm thông tin để tạo một đoạn văn có câu "Bài hát có thời lượng [T1M213] giây". Vui lòng cung cấp thêm ngữ cảnh hoặc thông tin để đưa vào đoạn văn.</v>
      </c>
      <c r="D794" s="2"/>
    </row>
    <row r="795">
      <c r="A795" s="1" t="s">
        <v>1390</v>
      </c>
      <c r="B795" s="1" t="s">
        <v>1391</v>
      </c>
      <c r="C795" s="2" t="str">
        <f>IFERROR(__xludf.DUMMYFUNCTION("GOOGLETRANSLATE(B795, ""en"", ""vi"")"),"[[K01E12Y23]3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vẫn"&amp;"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l"&amp;"oại.")</f>
        <v>[[K01E12Y23]3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loại.</v>
      </c>
      <c r="D795" s="2"/>
    </row>
    <row r="796">
      <c r="A796" s="1" t="s">
        <v>1392</v>
      </c>
      <c r="B796" s="1" t="s">
        <v>1393</v>
      </c>
      <c r="C796" s="2" t="str">
        <f>IFERROR(__xludf.DUMMYFUNCTION("GOOGLETRANSLATE(B796, ""en"", ""vi"")"),"Việc sử dụng [[K01E12Y23]3 k4ey5] trong bản nhạc này tạo ra một bầu không khí khác biệt không gợi nhớ đến âm thanh [G1E2N3R4E5] cổ điển.")</f>
        <v>Việc sử dụng [[K01E12Y23]3 k4ey5] trong bản nhạc này tạo ra một bầu không khí khác biệt không gợi nhớ đến âm thanh [G1E2N3R4E5] cổ điển.</v>
      </c>
      <c r="D796" s="2"/>
    </row>
    <row r="797">
      <c r="A797" s="1" t="s">
        <v>1394</v>
      </c>
      <c r="B797" s="1" t="s">
        <v>1395</v>
      </c>
      <c r="C797" s="2" t="str">
        <f>IFERROR(__xludf.DUMMYFUNCTION("GOOGLETRANSLATE(B797, ""en"", ""vi"")"),"Âm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xú"&amp;"c, thể hiện tài năng và sự sáng tạo của người sáng tác. Đó là minh chứng cho sức mạnh của âm nhạc và cách nó có thể lay động chúng ta theo những cách không ngờ tới, bất kể công cụ nào được sử dụng để tạo ra nó.")</f>
        <v>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xúc, thể hiện tài năng và sự sáng tạo của người sáng tác. Đó là minh chứng cho sức mạnh của âm nhạc và cách nó có thể lay động chúng ta theo những cách không ngờ tới, bất kể công cụ nào được sử dụng để tạo ra nó.</v>
      </c>
      <c r="D797" s="2"/>
    </row>
    <row r="798">
      <c r="A798" s="1" t="s">
        <v>1396</v>
      </c>
      <c r="B798" s="1" t="s">
        <v>1397</v>
      </c>
      <c r="C798" s="2" t="str">
        <f>IFERROR(__xludf.DUMMYFUNCTION("GOOGLETRANSLATE(B798, ""en"", ""vi"")"),"Với dải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và nh"&amp;"ịp điệu thoải mái của nó, trong nhịp [T1I2M3E4_5S6I7G8N9A0T1U2R3E4], truyền qua [[N01U12M23_34B45A56R67S78]8 b9ar0s1].")</f>
        <v>Với dải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và nhịp điệu thoải mái của nó, trong nhịp [T1I2M3E4_5S6I7G8N9A0T1U2R3E4], truyền qua [[N01U12M23_34B45A56R67S78]8 b9ar0s1].</v>
      </c>
      <c r="D798" s="2"/>
    </row>
    <row r="799">
      <c r="A799" s="1" t="s">
        <v>1398</v>
      </c>
      <c r="B799" s="1" t="s">
        <v>1399</v>
      </c>
      <c r="C799" s="2" t="str">
        <f>IFERROR(__xludf.DUMMYFUNCTION("GOOGLETRANSLATE(B799, ""en"", ""vi"")"),"Bài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c"&amp;"àng làm tăng thêm tính chất yên tĩnh tổng thể của nó.")</f>
        <v>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càng làm tăng thêm tính chất yên tĩnh tổng thể của nó.</v>
      </c>
      <c r="D799" s="2"/>
    </row>
    <row r="800">
      <c r="A800" s="1" t="s">
        <v>120</v>
      </c>
      <c r="B800" s="1" t="s">
        <v>1400</v>
      </c>
      <c r="C800" s="2" t="str">
        <f>IFERROR(__xludf.DUMMYFUNCTION("GOOGLETRANSLATE(B800, ""en"", ""vi"")"),"Bài này có [te0mp1o2] vừa phải, không quá nhanh cũng không quá chậm. Ngoài ra, sáng tác của bài hát này không có sự kết hợp của bất kỳ nhạc cụ nào.")</f>
        <v>Bài này có [te0mp1o2] vừa phải, không quá nhanh cũng không quá chậm. Ngoài ra, sáng tác của bài hát này không có sự kết hợp của bất kỳ nhạc cụ nào.</v>
      </c>
      <c r="D800" s="2"/>
    </row>
    <row r="801">
      <c r="A801" s="1" t="s">
        <v>61</v>
      </c>
      <c r="B801" s="1" t="s">
        <v>1401</v>
      </c>
      <c r="C801" s="2" t="str">
        <f>IFERROR(__xludf.DUMMYFUNCTION("GOOGLETRANSLATE(B801, ""en"", ""vi"")"),"Bài hát này mang cảm giác [E1M2O3T4I5O6N7] với nhịp điệu rất ru và gần như [[N01U12M23_34B45A56R67S78]8 b9ar0s1].")</f>
        <v>Bài hát này mang cảm giác [E1M2O3T4I5O6N7] với nhịp điệu rất ru và gần như [[N01U12M23_34B45A56R67S78]8 b9ar0s1].</v>
      </c>
      <c r="D801" s="2"/>
    </row>
    <row r="802">
      <c r="A802" s="1" t="s">
        <v>1375</v>
      </c>
      <c r="B802" s="1" t="s">
        <v>1402</v>
      </c>
      <c r="C802" s="2" t="str">
        <f>IFERROR(__xludf.DUMMYFUNCTION("GOOGLETRANSLATE(B802, ""en"", ""vi"")"),"Đoạn nhạc thể hiện nhịp điệu [te0mp1o2] nhanh và được đặt ở nhịp [T1I2M3E4_5S6I7G8N9A0T1U2R3E4]. Một trong những tính năng đáng chú ý của nó là phạm vi cao độ, trải dài [R1A2N3G4E5] [oc0ta1ve2s3].")</f>
        <v>Đoạn nhạc thể hiện nhịp điệu [te0mp1o2] nhanh và được đặt ở nhịp [T1I2M3E4_5S6I7G8N9A0T1U2R3E4]. Một trong những tính năng đáng chú ý của nó là phạm vi cao độ, trải dài [R1A2N3G4E5] [oc0ta1ve2s3].</v>
      </c>
      <c r="D802" s="2"/>
    </row>
    <row r="803">
      <c r="A803" s="1" t="s">
        <v>1281</v>
      </c>
      <c r="B803" s="1" t="s">
        <v>1403</v>
      </c>
      <c r="C803" s="2" t="str">
        <f>IFERROR(__xludf.DUMMYFUNCTION("GOOGLETRANSLATE(B803, ""en"", ""vi"")"),"Bản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"&amp;"Điều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k"&amp;"hiến nó nổi bật so với các bài hát khác. Độ dài của bài hát được xác định bởi [[N01U12M23_34B45A56R67S78]8 b9ar0s1], khiến nó trở thành một bản nhạc độc đáo và hấp dẫn.")</f>
        <v>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khiến nó nổi bật so với các bài hát khác. Độ dài của bài hát được xác định bởi [[N01U12M23_34B45A56R67S78]8 b9ar0s1], khiến nó trở thành một bản nhạc độc đáo và hấp dẫn.</v>
      </c>
      <c r="D803" s="2"/>
    </row>
    <row r="804">
      <c r="A804" s="1" t="s">
        <v>1404</v>
      </c>
      <c r="B804" s="1" t="s">
        <v>1405</v>
      </c>
      <c r="C804" s="2" t="str">
        <f>IFERROR(__xludf.DUMMYFUNCTION("GOOGLETRANSLATE(B804, ""en"", ""vi"")"),"Âm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8[T91I02M13E24_"&amp;"35S46I57G68N79A80T91U02R13E24]3], bài hát này thể hiện âm thanh [G1E2N3R4E5], kết hợp với [[N01U12M23_34B45A 56R67S78]8 b9ar0s1] trong thành phần của nó.")</f>
        <v>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8[T91I02M13E24_35S46I57G68N79A80T91U02R13E24]3], bài hát này thể hiện âm thanh [G1E2N3R4E5], kết hợp với [[N01U12M23_34B45A 56R67S78]8 b9ar0s1] trong thành phần của nó.</v>
      </c>
      <c r="D804" s="2"/>
    </row>
    <row r="805">
      <c r="A805" s="1" t="s">
        <v>703</v>
      </c>
      <c r="B805" s="1" t="s">
        <v>1406</v>
      </c>
      <c r="C805" s="2" t="str">
        <f>IFERROR(__xludf.DUMMYFUNCTION("GOOGLETRANSLATE(B805, ""en"", ""vi"")"),"Bài hát này có [ti0me1 s2ig3na4tu5re6 o7f 8[T91I02M13E24_35S46I57G68N79A80T91U02R13E24]3] khác thường và được sáng tác trong [[K01E12Y23]3 k4ey5].")</f>
        <v>Bài hát này có [ti0me1 s2ig3na4tu5re6 o7f 8[T91I02M13E24_35S46I57G68N79A80T91U02R13E24]3] khác thường và được sáng tác trong [[K01E12Y23]3 k4ey5].</v>
      </c>
      <c r="D805" s="2"/>
    </row>
    <row r="806">
      <c r="A806" s="1" t="s">
        <v>400</v>
      </c>
      <c r="B806" s="1" t="s">
        <v>1407</v>
      </c>
      <c r="C806" s="2" t="str">
        <f>IFERROR(__xludf.DUMMYFUNCTION("GOOGLETRANSLATE(B806, ""en"", ""vi"")"),"Tôi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"&amp;"cấp thêm thông tin hoặc bối cảnh, tôi sẽ sẵn lòng hỗ trợ thêm cho bạn.")</f>
        <v>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cấp thêm thông tin hoặc bối cảnh, tôi sẽ sẵn lòng hỗ trợ thêm cho bạn.</v>
      </c>
      <c r="D806" s="2"/>
    </row>
    <row r="807">
      <c r="A807" s="1" t="s">
        <v>1408</v>
      </c>
      <c r="B807" s="1" t="s">
        <v>1409</v>
      </c>
      <c r="C807" s="2" t="str">
        <f>IFERROR(__xludf.DUMMYFUNCTION("GOOGLETRANSLATE(B807, ""en"", ""vi"")"),"Bài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[I1N2S3T4R5U6M7E8N9T"&amp;"0S1].")</f>
        <v>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[I1N2S3T4R5U6M7E8N9T0S1].</v>
      </c>
      <c r="D807" s="2"/>
    </row>
    <row r="808">
      <c r="A808" s="1" t="s">
        <v>1410</v>
      </c>
      <c r="B808" s="1" t="s">
        <v>1411</v>
      </c>
      <c r="C808" s="2" t="str">
        <f>IFERROR(__xludf.DUMMYFUNCTION("GOOGLETRANSLATE(B808, ""en"", ""vi"")"),"Bài hát này được sáng tác trong [[K01E12Y23]3 k4ey5] và bao gồm [[N01U12M23_34B45A56R67S78]8 b9ar0s1]. Nó có thời lượng [T1M213] giây và có [te0mp1o2] không quá nhanh cũng không quá chậm.")</f>
        <v>Bài hát này được sáng tác trong [[K01E12Y23]3 k4ey5] và bao gồm [[N01U12M23_34B45A56R67S78]8 b9ar0s1]. Nó có thời lượng [T1M213] giây và có [te0mp1o2] không quá nhanh cũng không quá chậm.</v>
      </c>
      <c r="D808" s="2"/>
    </row>
    <row r="809">
      <c r="A809" s="1" t="s">
        <v>1412</v>
      </c>
      <c r="B809" s="1" t="s">
        <v>1413</v>
      </c>
      <c r="C809" s="2" t="str">
        <f>IFERROR(__xludf.DUMMYFUNCTION("GOOGLETRANSLATE(B809, ""en"", ""vi"")"),"[ti0me1 s2ig3na4tu5re6] của bản nhạc là [T1I2M3E4_5S6I7G8N9A0T1U2R3E4] và bài hát có thời lượng [[N01U12M23_34B45A56R67S78]8 b9ar0s1], phát trong [T1M213] giây. Ngoài ra, bài hát đặc biệt này không có bất kỳ [I1N2S3T4R5U6M7E8N9T0S1] nào, tạo ra âm thanh đ"&amp;"ộc đáo và đặc biệt.")</f>
        <v>[ti0me1 s2ig3na4tu5re6] của bản nhạc là [T1I2M3E4_5S6I7G8N9A0T1U2R3E4] và bài hát có thời lượng [[N01U12M23_34B45A56R67S78]8 b9ar0s1], phát trong [T1M213] giây. Ngoài ra, bài hát đặc biệt này không có bất kỳ [I1N2S3T4R5U6M7E8N9T0S1] nào, tạo ra âm thanh độc đáo và đặc biệt.</v>
      </c>
      <c r="D809" s="2"/>
    </row>
    <row r="810">
      <c r="A810" s="1" t="s">
        <v>316</v>
      </c>
      <c r="B810" s="1" t="s">
        <v>1414</v>
      </c>
      <c r="C810" s="2" t="str">
        <f>IFERROR(__xludf.DUMMYFUNCTION("GOOGLETRANSLATE(B810, ""en"", ""vi"")"),"Phong cách của bài hát phản ánh truyền thống âm nhạc của [G1E2N3R4E5].")</f>
        <v>Phong cách của bài hát phản ánh truyền thống âm nhạc của [G1E2N3R4E5].</v>
      </c>
      <c r="D810" s="2"/>
    </row>
    <row r="811">
      <c r="A811" s="1" t="s">
        <v>1415</v>
      </c>
      <c r="B811" s="1" t="s">
        <v>1416</v>
      </c>
      <c r="C811" s="2" t="str">
        <f>IFERROR(__xludf.DUMMYFUNCTION("GOOGLETRANSLATE(B811,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nhịp"&amp;"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hiện"&amp;" cổ điển. Được chia thành [[N01U12M23_34B45A56R67S78]8 b9ar0s1], bài hát này mang đến trải nghiệm âm nhạc vượt thời gian.")</f>
        <v>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 cổ điển. Được chia thành [[N01U12M23_34B45A56R67S78]8 b9ar0s1], bài hát này mang đến trải nghiệm âm nhạc vượt thời gian.</v>
      </c>
      <c r="D811" s="2"/>
    </row>
    <row r="812">
      <c r="A812" s="1" t="s">
        <v>310</v>
      </c>
      <c r="B812" s="1" t="s">
        <v>1417</v>
      </c>
      <c r="C812" s="2" t="str">
        <f>IFERROR(__xludf.DUMMYFUNCTION("GOOGLETRANSLATE(B812, ""en"", ""vi"")"),"Phạm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[I1N2S3T4R5U6M7E"&amp;"8N9T0S1] không phải là một phần của thiết bị đo và [ti0me1 s2ig3na4tu5re6] của nó là duy nhất ([T1I2M3E4_5S6I7G8N9A0T1U2R3E4]). Được phát ở mức cao [te0mp1o2], bản nhạc này khác với âm thanh đặc trưng của bản nhạc cổ điển [G1E2N3R4E5].")</f>
        <v>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[I1N2S3T4R5U6M7E8N9T0S1] không phải là một phần của thiết bị đo và [ti0me1 s2ig3na4tu5re6] của nó là duy nhất ([T1I2M3E4_5S6I7G8N9A0T1U2R3E4]). Được phát ở mức cao [te0mp1o2], bản nhạc này khác với âm thanh đặc trưng của bản nhạc cổ điển [G1E2N3R4E5].</v>
      </c>
      <c r="D812" s="2"/>
    </row>
    <row r="813">
      <c r="A813" s="1" t="s">
        <v>1418</v>
      </c>
      <c r="B813" s="1" t="s">
        <v>1419</v>
      </c>
      <c r="C813" s="2" t="str">
        <f>IFERROR(__xludf.DUMMYFUNCTION("GOOGLETRANSLATE(B813, ""en"", ""vi"")"),"Bài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[[N01U12M2"&amp;"3_34B45A56R67S78]8 b9ar0s1].")</f>
        <v>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[[N01U12M23_34B45A56R67S78]8 b9ar0s1].</v>
      </c>
      <c r="D813" s="2"/>
    </row>
    <row r="814">
      <c r="A814" s="1" t="s">
        <v>337</v>
      </c>
      <c r="B814" s="1" t="s">
        <v>1420</v>
      </c>
      <c r="C814" s="2" t="str">
        <f>IFERROR(__xludf.DUMMYFUNCTION("GOOGLETRANSLATE(B814, ""en"", ""vi"")"),"Bản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[I1N2S3T4R5U6"&amp;"M7E8N9T0S1].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f>
        <v>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v>
      </c>
      <c r="D814" s="2"/>
    </row>
    <row r="815">
      <c r="A815" s="1" t="s">
        <v>1421</v>
      </c>
      <c r="B815" s="1" t="s">
        <v>1422</v>
      </c>
      <c r="C815" s="2" t="str">
        <f>IFERROR(__xludf.DUMMYFUNCTION("GOOGLETRANSLATE(B815, ""en"", ""vi"")"),"Bài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thanh"&amp;"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ng"&amp;"ười nghe. Cùng với nhau, những yếu tố này kết hợp để tạo ra trải nghiệm âm nhạc mạnh mẽ, vừa hấp dẫn vừa cộng hưởng cảm xúc.")</f>
        <v>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người nghe. Cùng với nhau, những yếu tố này kết hợp để tạo ra trải nghiệm âm nhạc mạnh mẽ, vừa hấp dẫn vừa cộng hưởng cảm xúc.</v>
      </c>
      <c r="D815" s="2"/>
    </row>
    <row r="816">
      <c r="A816" s="1" t="s">
        <v>371</v>
      </c>
      <c r="B816" s="1" t="s">
        <v>1423</v>
      </c>
      <c r="C816" s="2" t="str">
        <f>IFERROR(__xludf.DUMMYFUNCTION("GOOGLETRANSLATE(B816, ""en"", ""vi"")"),"Bài hát này sử dụng [ti0me1 s2ig3na4tu5re6] không phổ biến và có thời lượng [T1M213] giây.")</f>
        <v>Bài hát này sử dụng [ti0me1 s2ig3na4tu5re6] không phổ biến và có thời lượng [T1M213] giây.</v>
      </c>
      <c r="D816" s="2"/>
    </row>
    <row r="817">
      <c r="A817" s="1" t="s">
        <v>35</v>
      </c>
      <c r="B817" s="1" t="s">
        <v>1424</v>
      </c>
      <c r="C817" s="2" t="str">
        <f>IFERROR(__xludf.DUMMYFUNCTION("GOOGLETRANSLATE(B817, ""en"", ""vi"")"),"Bài hát này có thời gian phát là [T1M213] giây và không có tính năng [I1N2S3T4R5U6M7E8N9T0S1].")</f>
        <v>Bài hát này có thời gian phát là [T1M213] giây và không có tính năng [I1N2S3T4R5U6M7E8N9T0S1].</v>
      </c>
      <c r="D817" s="2"/>
    </row>
    <row r="818">
      <c r="A818" s="1" t="s">
        <v>1425</v>
      </c>
      <c r="B818" s="1" t="s">
        <v>1426</v>
      </c>
      <c r="C818" s="2" t="str">
        <f>IFERROR(__xludf.DUMMYFUNCTION("GOOGLETRANSLATE(B818, ""en"", ""vi"")"),"[ke0y1]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f>
        <v>[ke0y1]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v>
      </c>
      <c r="D818" s="2"/>
    </row>
    <row r="819">
      <c r="A819" s="1" t="s">
        <v>1427</v>
      </c>
      <c r="B819" s="1" t="s">
        <v>1428</v>
      </c>
      <c r="C819" s="2" t="str">
        <f>IFERROR(__xludf.DUMMYFUNCTION("GOOGLETRANSLATE(B819, ""en"", ""vi"")"),"Nhạc đang phát có tốc độ thấp và cấu trúc bài hát được tạo thành từ [[N01U12M23_34B45A56R67S78]8 b9ar0s1].")</f>
        <v>Nhạc đang phát có tốc độ thấp và cấu trúc bài hát được tạo thành từ [[N01U12M23_34B45A56R67S78]8 b9ar0s1].</v>
      </c>
      <c r="D819" s="2"/>
    </row>
    <row r="820">
      <c r="A820" s="1" t="s">
        <v>1429</v>
      </c>
      <c r="B820" s="1" t="s">
        <v>1430</v>
      </c>
      <c r="C820" s="2" t="str">
        <f>IFERROR(__xludf.DUMMYFUNCTION("GOOGLETRANSLATE(B820, ""en"", ""vi"")"),"Âm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đ"&amp;"iệu và nhịp điệu, trong khi âm nhạc tuân theo thước đo [T1I2M3E4_5S6I7G8N9A0T1U2R3E4]. Nhìn chung, các yếu tố này phối hợp với nhau để tạo ra trải nghiệm nghe gắn kết và thú vị cho khán giả.")</f>
        <v>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điệu và nhịp điệu, trong khi âm nhạc tuân theo thước đo [T1I2M3E4_5S6I7G8N9A0T1U2R3E4]. Nhìn chung, các yếu tố này phối hợp với nhau để tạo ra trải nghiệm nghe gắn kết và thú vị cho khán giả.</v>
      </c>
      <c r="D820" s="2"/>
    </row>
    <row r="821">
      <c r="A821" s="1" t="s">
        <v>1431</v>
      </c>
      <c r="B821" s="1" t="s">
        <v>1432</v>
      </c>
      <c r="C821" s="2" t="str">
        <f>IFERROR(__xludf.DUMMYFUNCTION("GOOGLETRANSLATE(B821, ""en"", ""vi"")"),"Trong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âm"&amp;" nhạc, góp phần tạo nên kết cấu và cảm nhận tổng thể của bản nhạc. Cùng với nhau, những yếu tố này phối hợp với nhau để tạo ra trải nghiệm âm nhạc phong phú và hấp dẫn.")</f>
        <v>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 nhạc, góp phần tạo nên kết cấu và cảm nhận tổng thể của bản nhạc. Cùng với nhau, những yếu tố này phối hợp với nhau để tạo ra trải nghiệm âm nhạc phong phú và hấp dẫn.</v>
      </c>
      <c r="D821" s="2"/>
    </row>
    <row r="822">
      <c r="A822" s="1" t="s">
        <v>1433</v>
      </c>
      <c r="B822" s="1" t="s">
        <v>1434</v>
      </c>
      <c r="C822" s="2" t="str">
        <f>IFERROR(__xludf.DUMMYFUNCTION("GOOGLETRANSLATE(B822, ""en"", ""vi"")"),"Bản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"&amp;"thận và chất lượng cảm xúc mà nó truyền tải, bản sáng tác âm nhạc này có thể tạo ra tác động mạnh mẽ đến người nghe và việc bổ sung các nhạc cụ được đề xuất sẽ nâng cao hơn nữa trải nghiệm tổng thể.")</f>
        <v>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thận và chất lượng cảm xúc mà nó truyền tải, bản sáng tác âm nhạc này có thể tạo ra tác động mạnh mẽ đến người nghe và việc bổ sung các nhạc cụ được đề xuất sẽ nâng cao hơn nữa trải nghiệm tổng thể.</v>
      </c>
      <c r="D822" s="2"/>
    </row>
    <row r="823">
      <c r="A823" s="1" t="s">
        <v>53</v>
      </c>
      <c r="B823" s="1" t="s">
        <v>1435</v>
      </c>
      <c r="C823" s="2" t="str">
        <f>IFERROR(__xludf.DUMMYFUNCTION("GOOGLETRANSLATE(B823, ""en"", ""vi"")"),"Âm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tổng"&amp;" thể của âm nhạc. Cùng với nhau, những yếu tố này tạo ra trải nghiệm nghe phong phú và năng động, vừa hấp dẫn vừa đáng nhớ.")</f>
        <v>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 thể của âm nhạc. Cùng với nhau, những yếu tố này tạo ra trải nghiệm nghe phong phú và năng động, vừa hấp dẫn vừa đáng nhớ.</v>
      </c>
      <c r="D823" s="2"/>
    </row>
    <row r="824">
      <c r="A824" s="1" t="s">
        <v>1436</v>
      </c>
      <c r="B824" s="1" t="s">
        <v>1437</v>
      </c>
      <c r="C824" s="2" t="str">
        <f>IFERROR(__xludf.DUMMYFUNCTION("GOOGLETRANSLATE(B824, ""en"", ""vi"")"),"Bài hát [G1E2N3R4E5] được đề cập không phải để nhảy theo vì âm nhạc của nó không tuân theo các mẫu âm thanh thông thường của thể loại này.")</f>
        <v>Bài hát [G1E2N3R4E5] được đề cập không phải để nhảy theo vì âm nhạc của nó không tuân theo các mẫu âm thanh thông thường của thể loại này.</v>
      </c>
      <c r="D824" s="2"/>
    </row>
    <row r="825">
      <c r="A825" s="1" t="s">
        <v>1384</v>
      </c>
      <c r="B825" s="1" t="s">
        <v>1438</v>
      </c>
      <c r="C825" s="2" t="str">
        <f>IFERROR(__xludf.DUMMYFUNCTION("GOOGLETRANSLATE(B825, ""en"", ""vi"")"),"Phần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cực"&amp;"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cà"&amp;"ng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f>
        <v>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v>
      </c>
      <c r="D825" s="2"/>
    </row>
    <row r="826">
      <c r="A826" s="1" t="s">
        <v>1439</v>
      </c>
      <c r="B826" s="1" t="s">
        <v>1440</v>
      </c>
      <c r="C826" s="2" t="str">
        <f>IFERROR(__xludf.DUMMYFUNCTION("GOOGLETRANSLATE(B826, ""en"", ""vi"")"),"Độ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chư"&amp;"ớc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"&amp;"có thể dễ dàng phát trên nhiều nền tảng và phương tiện khác nhau.")</f>
        <v>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có thể dễ dàng phát trên nhiều nền tảng và phương tiện khác nhau.</v>
      </c>
      <c r="D826" s="2"/>
    </row>
    <row r="827">
      <c r="A827" s="1" t="s">
        <v>1441</v>
      </c>
      <c r="B827" s="1" t="s">
        <v>1442</v>
      </c>
      <c r="C827" s="2" t="str">
        <f>IFERROR(__xludf.DUMMYFUNCTION("GOOGLETRANSLATE(B827, ""en"", ""vi"")"),"Nhạc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"&amp;"dù thiếu một số nhạc cụ nhất định, sáng tác vẫn cố gắng tạo ra âm thanh độc đáo và hấp dẫn, nổi bật so với các tác phẩm khác cùng thể loại.")</f>
        <v>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dù thiếu một số nhạc cụ nhất định, sáng tác vẫn cố gắng tạo ra âm thanh độc đáo và hấp dẫn, nổi bật so với các tác phẩm khác cùng thể loại.</v>
      </c>
      <c r="D827" s="2"/>
    </row>
    <row r="828">
      <c r="A828" s="1" t="s">
        <v>1195</v>
      </c>
      <c r="B828" s="1" t="s">
        <v>1443</v>
      </c>
      <c r="C828" s="2" t="str">
        <f>IFERROR(__xludf.DUMMYFUNCTION("GOOGLETRANSLATE(B828, ""en"", ""vi"")"),"Dải cao độ nhỏ gọn của [R1A2N3G4E5] [oc0ta1ve2s3] tạo ra màn trình diễn âm nhạc tập trung và có tác động mạnh mẽ, được nâng cao hơn nữa nhờ sử dụng [[K01E12Y23]3 k4ey5], mang đến âm thanh mạnh mẽ và đáng nhớ. Mặc dù [te0mp1o2] nhanh, bài hát có độ dài [T1"&amp;"M213]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[[N01U12M23_34B45A56R67"&amp;"S78]8 b9ar0s1], khiến nó trở thành một trải nghiệm nghe độc ​​đáo.")</f>
        <v>Dải cao độ nhỏ gọn của [R1A2N3G4E5] [oc0ta1ve2s3] tạo ra màn trình diễn âm nhạc tập trung và có tác động mạnh mẽ, được nâng cao hơn nữa nhờ sử dụng [[K01E12Y23]3 k4ey5], mang đến âm thanh mạnh mẽ và đáng nhớ. Mặc dù [te0mp1o2] nhanh, bài hát có độ dài [T1M213]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[[N01U12M23_34B45A56R67S78]8 b9ar0s1], khiến nó trở thành một trải nghiệm nghe độc ​​đáo.</v>
      </c>
      <c r="D828" s="2"/>
    </row>
    <row r="829">
      <c r="A829" s="1" t="s">
        <v>764</v>
      </c>
      <c r="B829" s="1" t="s">
        <v>1444</v>
      </c>
      <c r="C829" s="2" t="str">
        <f>IFERROR(__xludf.DUMMYFUNCTION("GOOGLETRANSLATE(B829, ""en"", ""vi"")"),"Bản nhạc này được phát ở tốc độ nhanh và việc sử dụng [[K01E12Y23]3 k4ey5] tạo ra bảng âm thanh phong phú và sống động. Ngoài ra, thời lượng của bản nhạc là [T1M213] giây.")</f>
        <v>Bản nhạc này được phát ở tốc độ nhanh và việc sử dụng [[K01E12Y23]3 k4ey5] tạo ra bảng âm thanh phong phú và sống động. Ngoài ra, thời lượng của bản nhạc là [T1M213] giây.</v>
      </c>
      <c r="D829" s="2"/>
    </row>
    <row r="830">
      <c r="A830" s="1" t="s">
        <v>1335</v>
      </c>
      <c r="B830" s="1" t="s">
        <v>1445</v>
      </c>
      <c r="C830" s="2" t="str">
        <f>IFERROR(__xludf.DUMMYFUNCTION("GOOGLETRANSLATE(B830, ""en"", ""vi"")"),"Âm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đi"&amp;"ệu. Mặc dù [[T01I12M23E34_45S56I67G78N89A90T01U12R23E34]4 t5im6e 7si8gn9at0ur1e2] không phổ biến, bài hát chuyển động với tốc độ nhanh và cover [[N01U12M23_34B45A56R67S78]8 b9ar0s1]. Lựa chọn âm nhạc [[K01E12Y23]3 k4ey5] và phong cách không tuân theo đặc "&amp;"điểm điển hình của thể loại [G1E2N3R4E5] mang lại trải nghiệm nghe độc ​​đáo và thời lượng [T1M213] giây của bài hát đảm bảo rằng người nghe hoàn toàn đắm chìm trong hành trình âm nhạc này.")</f>
        <v>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điệu. Mặc dù [[T01I12M23E34_45S56I67G78N89A90T01U12R23E34]4 t5im6e 7si8gn9at0ur1e2] không phổ biến, bài hát chuyển động với tốc độ nhanh và cover [[N01U12M23_34B45A56R67S78]8 b9ar0s1]. Lựa chọn âm nhạc [[K01E12Y23]3 k4ey5] và phong cách không tuân theo đặc điểm điển hình của thể loại [G1E2N3R4E5] mang lại trải nghiệm nghe độc ​​đáo và thời lượng [T1M213] giây của bài hát đảm bảo rằng người nghe hoàn toàn đắm chìm trong hành trình âm nhạc này.</v>
      </c>
      <c r="D830" s="2"/>
    </row>
    <row r="831">
      <c r="A831" s="1" t="s">
        <v>1132</v>
      </c>
      <c r="B831" s="1" t="s">
        <v>1446</v>
      </c>
      <c r="C831" s="2" t="str">
        <f>IFERROR(__xludf.DUMMYFUNCTION("GOOGLETRANSLATE(B831, ""en"", ""vi"")"),"Dải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f>
        <v>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v>
      </c>
      <c r="D831" s="2"/>
    </row>
    <row r="832">
      <c r="A832" s="1" t="s">
        <v>1447</v>
      </c>
      <c r="B832" s="1" t="s">
        <v>1448</v>
      </c>
      <c r="C832" s="2" t="str">
        <f>IFERROR(__xludf.DUMMYFUNCTION("GOOGLETRANSLATE(B832, ""en"", ""vi"")"),"Việc sử dụng [I1N2S3T4R5U6M7E8N9T0S1] rất quan trọng đối với âm nhạc [G1E2N3R4E5] mặc dù phạm vi cao độ nhỏ gọn của nó là [R1A2N3G4E5] [oc0ta1ve2s3], mang lại hiệu suất âm nhạc tập trung và có tác động mạnh mẽ. Mặc dù bản nhạc này có thể không thể hiện ch"&amp;"ân thực thể loại [G1E2N3R4E5] điển hình nhưng nhịp điệu của nó được cân bằng cẩn thận để tránh quá nhanh hoặc quá chậm.")</f>
        <v>Việc sử dụng [I1N2S3T4R5U6M7E8N9T0S1] rất quan trọng đối với âm nhạc [G1E2N3R4E5] mặc dù phạm vi cao độ nhỏ gọn của nó là [R1A2N3G4E5] [oc0ta1ve2s3], mang lại hiệu suất âm nhạc tập trung và có tác động mạnh mẽ. Mặc dù bản nhạc này có thể không thể hiện chân thực thể loại [G1E2N3R4E5] điển hình nhưng nhịp điệu của nó được cân bằng cẩn thận để tránh quá nhanh hoặc quá chậm.</v>
      </c>
      <c r="D832" s="2"/>
    </row>
    <row r="833">
      <c r="A833" s="1" t="s">
        <v>1449</v>
      </c>
      <c r="B833" s="1" t="s">
        <v>1450</v>
      </c>
      <c r="C833" s="2" t="str">
        <f>IFERROR(__xludf.DUMMYFUNCTION("GOOGLETRANSLATE(B833, ""en"", ""vi"")"),"Việc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sung"&amp;" [I1N2S3T4R5U6M7E8N9T0S1] càng nâng cao hơn nữa phần sáng tác âm nhạc. Ngoài ra, tốc độ di chuyển của bản nhạc này chậm cũng góp phần tạo nên đặc điểm tổng thể của nó.")</f>
        <v>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 [I1N2S3T4R5U6M7E8N9T0S1] càng nâng cao hơn nữa phần sáng tác âm nhạc. Ngoài ra, tốc độ di chuyển của bản nhạc này chậm cũng góp phần tạo nên đặc điểm tổng thể của nó.</v>
      </c>
      <c r="D833" s="2"/>
    </row>
    <row r="834">
      <c r="A834" s="1" t="s">
        <v>324</v>
      </c>
      <c r="B834" s="1" t="s">
        <v>1451</v>
      </c>
      <c r="C834" s="2" t="str">
        <f>IFERROR(__xludf.DUMMYFUNCTION("GOOGLETRANSLATE(B834, ""en"", ""vi"")"),"Dải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dụn"&amp;"g [I1N2S3T4R5U6M7E8N9T0S1].")</f>
        <v>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dụng [I1N2S3T4R5U6M7E8N9T0S1].</v>
      </c>
      <c r="D834" s="2"/>
    </row>
    <row r="835">
      <c r="A835" s="1" t="s">
        <v>1352</v>
      </c>
      <c r="B835" s="1" t="s">
        <v>1452</v>
      </c>
      <c r="C835" s="2" t="str">
        <f>IFERROR(__xludf.DUMMYFUNCTION("GOOGLETRANSLATE(B835, ""en"", ""vi"")"),"Phạm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bở"&amp;"i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"&amp;"chứa đầy [E1M2O3T4I5O6N7], tạo nên một hành trình âm nhạc thực sự hấp dẫn.")</f>
        <v>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chứa đầy [E1M2O3T4I5O6N7], tạo nên một hành trình âm nhạc thực sự hấp dẫn.</v>
      </c>
      <c r="D835" s="2"/>
    </row>
    <row r="836">
      <c r="A836" s="1" t="s">
        <v>1453</v>
      </c>
      <c r="B836" s="1" t="s">
        <v>1454</v>
      </c>
      <c r="C836" s="2" t="str">
        <f>IFERROR(__xludf.DUMMYFUNCTION("GOOGLETRANSLATE(B836, ""en"", ""vi"")"),"Bản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thờ"&amp;"i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f>
        <v>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v>
      </c>
      <c r="D836" s="2"/>
    </row>
    <row r="837">
      <c r="A837" s="1" t="s">
        <v>1455</v>
      </c>
      <c r="B837" s="1" t="s">
        <v>1456</v>
      </c>
      <c r="C837" s="2" t="str">
        <f>IFERROR(__xludf.DUMMYFUNCTION("GOOGLETRANSLATE(B837, ""en"", ""vi"")"),"Đoạn nhạc này có độ dài [T1M213] giây và [te0mp1o2] chậm rãi, nhịp điệu thoải mái, vừa phải. Mặc dù tốc độ chậm nhưng nó thể hiện [E1M2O3T4I5O6N7], truyền tải cảm giác êm đềm và tĩnh lặng.")</f>
        <v>Đoạn nhạc này có độ dài [T1M213] giây và [te0mp1o2] chậm rãi, nhịp điệu thoải mái, vừa phải. Mặc dù tốc độ chậm nhưng nó thể hiện [E1M2O3T4I5O6N7], truyền tải cảm giác êm đềm và tĩnh lặng.</v>
      </c>
      <c r="D837" s="2"/>
    </row>
    <row r="838">
      <c r="A838" s="1" t="s">
        <v>1457</v>
      </c>
      <c r="B838" s="1" t="s">
        <v>1458</v>
      </c>
      <c r="C838" s="2" t="str">
        <f>IFERROR(__xludf.DUMMYFUNCTION("GOOGLETRANSLATE(B838, ""en"", ""vi"")"),"Âm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[t"&amp;"i0me1 s2ig3na4tu5re6] được sử dụng trong bài hát này rất khác thường, góp phần tạo nên nét độc đáo của nó. Nhìn chung, sự kết hợp của các yếu tố này tạo nên trải nghiệm nghe hấp dẫn.")</f>
        <v>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[ti0me1 s2ig3na4tu5re6] được sử dụng trong bài hát này rất khác thường, góp phần tạo nên nét độc đáo của nó. Nhìn chung, sự kết hợp của các yếu tố này tạo nên trải nghiệm nghe hấp dẫn.</v>
      </c>
      <c r="D838" s="2"/>
    </row>
    <row r="839">
      <c r="A839" s="1" t="s">
        <v>1459</v>
      </c>
      <c r="B839" s="1" t="s">
        <v>1460</v>
      </c>
      <c r="C839" s="2" t="str">
        <f>IFERROR(__xludf.DUMMYFUNCTION("GOOGLETRANSLATE(B839, ""en"", ""vi"")"),"Bầu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[I1N2S3T"&amp;"4R5U6M7E8N9T0S1]. Với [ti0me1 s2ig3na4tu5re6 o7f 8[T91I02M13E24_35S46I57G68N79A80T91U02R13E24]3] và [te0mp1o2] vừa phải, âm nhạc thể hiện mạnh mẽ [E1M2O3T4I5O6N7] xuyên suốt [[N01U12M23_34B45A56 R67S78]8 b9ar0s1], mang lại trải nghiệm nghe trọn vẹn và trọ"&amp;"n vẹn.")</f>
        <v>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[I1N2S3T4R5U6M7E8N9T0S1]. Với [ti0me1 s2ig3na4tu5re6 o7f 8[T91I02M13E24_35S46I57G68N79A80T91U02R13E24]3] và [te0mp1o2] vừa phải, âm nhạc thể hiện mạnh mẽ [E1M2O3T4I5O6N7] xuyên suốt [[N01U12M23_34B45A56 R67S78]8 b9ar0s1], mang lại trải nghiệm nghe trọn vẹn và trọn vẹn.</v>
      </c>
      <c r="D839" s="2"/>
    </row>
    <row r="840">
      <c r="A840" s="1" t="s">
        <v>188</v>
      </c>
      <c r="B840" s="1" t="s">
        <v>1461</v>
      </c>
      <c r="C840" s="2" t="str">
        <f>IFERROR(__xludf.DUMMYFUNCTION("GOOGLETRANSLATE(B840, ""en"", ""vi"")"),"Việc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"&amp;"dụng [[T01I12M23E34_45S56I67G78N89A90T01U12R23E34]4 t5im6e 7si8gn9at0ur1e2] và được phát ở tốc độ nhàn nhã. Kết quả là tạo ra âm thanh mạnh mẽ và đáng nhớ [E1M2O3T4I5O6N7].")</f>
        <v>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dụng [[T01I12M23E34_45S56I67G78N89A90T01U12R23E34]4 t5im6e 7si8gn9at0ur1e2] và được phát ở tốc độ nhàn nhã. Kết quả là tạo ra âm thanh mạnh mẽ và đáng nhớ [E1M2O3T4I5O6N7].</v>
      </c>
      <c r="D840" s="2"/>
    </row>
    <row r="841">
      <c r="A841" s="1" t="s">
        <v>1462</v>
      </c>
      <c r="B841" s="1" t="s">
        <v>1463</v>
      </c>
      <c r="C841" s="2" t="str">
        <f>IFERROR(__xludf.DUMMYFUNCTION("GOOGLETRANSLATE(B841, ""en"", ""vi"")"),"Bản nhạc này dài TM1 giây và có nhịp điệu rất năng động. Bài hát cũng có [ti0me1 s2ig3na4tu5re6] bất thường trong TIME_SIGNATURE. Nó di chuyển với tốc độ nhanh và tiến dần qua NUM_BARS ô nhịp.")</f>
        <v>Bản nhạc này dài TM1 giây và có nhịp điệu rất năng động. Bài hát cũng có [ti0me1 s2ig3na4tu5re6] bất thường trong TIME_SIGNATURE. Nó di chuyển với tốc độ nhanh và tiến dần qua NUM_BARS ô nhịp.</v>
      </c>
      <c r="D841" s="2"/>
    </row>
    <row r="842">
      <c r="A842" s="1" t="s">
        <v>158</v>
      </c>
      <c r="B842" s="1" t="s">
        <v>1464</v>
      </c>
      <c r="C842" s="2" t="str">
        <f>IFERROR(__xludf.DUMMYFUNCTION("GOOGLETRANSLATE(B842, ""en"", ""vi"")"),"Loại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b"&amp;"ầu không khí âm thanh khác biệt.")</f>
        <v>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bầu không khí âm thanh khác biệt.</v>
      </c>
      <c r="D842" s="2"/>
    </row>
    <row r="843">
      <c r="A843" s="1" t="s">
        <v>198</v>
      </c>
      <c r="B843" s="1" t="s">
        <v>1465</v>
      </c>
      <c r="C843" s="2" t="str">
        <f>IFERROR(__xludf.DUMMYFUNCTION("GOOGLETRANSLATE(B843, ""en"", ""vi"")"),"Việc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"&amp;"bài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nhan"&amp;"h, góp phần tạo nên bản chất tràn đầy năng lượng của nó. Mặc dù không dễ dàng nhận ra theo phong cách [G1E2N3R4E5] nhưng bài hát mang đến trải nghiệm âm nhạc mới mẻ và khác biệt.")</f>
        <v>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nhanh, góp phần tạo nên bản chất tràn đầy năng lượng của nó. Mặc dù không dễ dàng nhận ra theo phong cách [G1E2N3R4E5] nhưng bài hát mang đến trải nghiệm âm nhạc mới mẻ và khác biệt.</v>
      </c>
      <c r="D843" s="2"/>
    </row>
    <row r="844">
      <c r="A844" s="1" t="s">
        <v>1466</v>
      </c>
      <c r="B844" s="1" t="s">
        <v>1467</v>
      </c>
      <c r="C844" s="2" t="str">
        <f>IFERROR(__xludf.DUMMYFUNCTION("GOOGLETRANSLATE(B844, ""en"", ""vi"")"),"Đoạn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th"&amp;"ể loại [G1E2N3R4E5]. Ngoài ra, có thể nghe thấy [[N01U12M23_34B45A56R67S78]8 b9ar0s1] trong bài hát này.")</f>
        <v>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thể loại [G1E2N3R4E5]. Ngoài ra, có thể nghe thấy [[N01U12M23_34B45A56R67S78]8 b9ar0s1] trong bài hát này.</v>
      </c>
      <c r="D844" s="2"/>
    </row>
    <row r="845">
      <c r="A845" s="1" t="s">
        <v>1468</v>
      </c>
      <c r="B845" s="1" t="s">
        <v>1469</v>
      </c>
      <c r="C845" s="2" t="str">
        <f>IFERROR(__xludf.DUMMYFUNCTION("GOOGLETRANSLATE(B845, ""en"", ""vi"")"),"Âm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nhạc"&amp;" vì nó bổ sung thêm một lớp độ phức tạp và chiều sâu mà nếu không thì sẽ bị thiếu. Cùng với nhau, những yếu tố này tạo ra trải nghiệm âm thanh độc đáo vừa cảm động vừa quyến rũ.")</f>
        <v>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 vì nó bổ sung thêm một lớp độ phức tạp và chiều sâu mà nếu không thì sẽ bị thiếu. Cùng với nhau, những yếu tố này tạo ra trải nghiệm âm thanh độc đáo vừa cảm động vừa quyến rũ.</v>
      </c>
      <c r="D845" s="2"/>
    </row>
    <row r="846">
      <c r="A846" s="1" t="s">
        <v>1470</v>
      </c>
      <c r="B846" s="1" t="s">
        <v>1471</v>
      </c>
      <c r="C846" s="2" t="str">
        <f>IFERROR(__xludf.DUMMYFUNCTION("GOOGLETRANSLATE(B846, ""en"", ""vi"")"),"Trong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bài"&amp;" hát cũng góp phần tạo nên âm thanh tổng thể của bài hát. Bản nhạc này bắt nguồn từ các quy ước của âm nhạc [G1E2N3R4E5], điều này càng làm nổi bật phong cách và đặc điểm độc đáo của nó.")</f>
        <v>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 hát cũng góp phần tạo nên âm thanh tổng thể của bài hát. Bản nhạc này bắt nguồn từ các quy ước của âm nhạc [G1E2N3R4E5], điều này càng làm nổi bật phong cách và đặc điểm độc đáo của nó.</v>
      </c>
      <c r="D846" s="2"/>
    </row>
    <row r="847">
      <c r="A847" s="1" t="s">
        <v>1472</v>
      </c>
      <c r="B847" s="1" t="s">
        <v>1473</v>
      </c>
      <c r="C847" s="2" t="str">
        <f>IFERROR(__xludf.DUMMYFUNCTION("GOOGLETRANSLATE(B847, ""en"", ""vi"")"),"Bài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t"&amp;"ình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f>
        <v>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v>
      </c>
      <c r="D847" s="2"/>
    </row>
    <row r="848">
      <c r="A848" s="1" t="s">
        <v>1474</v>
      </c>
      <c r="B848" s="1" t="s">
        <v>1475</v>
      </c>
      <c r="C848" s="2" t="str">
        <f>IFERROR(__xludf.DUMMYFUNCTION("GOOGLETRANSLATE(B848, ""en"", ""vi"")"),"Bản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nha"&amp;"nh của bài hát.")</f>
        <v>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nhanh của bài hát.</v>
      </c>
      <c r="D848" s="2"/>
    </row>
    <row r="849">
      <c r="A849" s="1" t="s">
        <v>1476</v>
      </c>
      <c r="B849" s="1" t="s">
        <v>1477</v>
      </c>
      <c r="C849" s="2" t="str">
        <f>IFERROR(__xludf.DUMMYFUNCTION("GOOGLETRANSLATE(B849,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sống động này, có thời lượng"&amp;" [T1M213] giây, được tăng cường bằng cách sử dụng [ti0me1 s2ig3na4tu5re6], [T1I2M3E4_5S6I7G8N9A0T1U2R3E4] bất thường. Nhìn chung, âm nhạc truyền tải [E1M2O3T4I5O6N7] và chắc chắn sẽ thu hút người nghe bằng cách tiếp cận sáng tạo.")</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sống động này, có thời lượng [T1M213] giây, được tăng cường bằng cách sử dụng [ti0me1 s2ig3na4tu5re6], [T1I2M3E4_5S6I7G8N9A0T1U2R3E4] bất thường. Nhìn chung, âm nhạc truyền tải [E1M2O3T4I5O6N7] và chắc chắn sẽ thu hút người nghe bằng cách tiếp cận sáng tạo.</v>
      </c>
      <c r="D849" s="2"/>
    </row>
    <row r="850">
      <c r="A850" s="1" t="s">
        <v>1199</v>
      </c>
      <c r="B850" s="1" t="s">
        <v>1478</v>
      </c>
      <c r="C850" s="2" t="str">
        <f>IFERROR(__xludf.DUMMYFUNCTION("GOOGLETRANSLATE(B850, ""en"", ""vi"")"),"Bài hát [T1M213]-giây này có nhịp cực kỳ mạnh mẽ và [te0mp1o2] nhanh, khác với âm thanh [G1E2N3R4E5] điển hình. Phạm vi cao độ của nó nằm trong [R1A2N3G4E5] [oc0ta1ve2s3] và [[K01E12Y23]3 k4ey5] mang lại âm thanh mạnh mẽ và đáng nhớ. [I1N2S3T4R5U6M7E8N9T0"&amp;"S1] đóng một vai trò quan trọng trong âm nhạc, trong khi [ti0me1 s2ig3na4tu5re6] của bài hát không điển hình, được đánh dấu bằng [T1I2M3E4_5S6I7G8N9A0T1U2R3E4].")</f>
        <v>Bài hát [T1M213]-giây này có nhịp cực kỳ mạnh mẽ và [te0mp1o2] nhanh, khác với âm thanh [G1E2N3R4E5] điển hình. Phạm vi cao độ của nó nằm trong [R1A2N3G4E5] [oc0ta1ve2s3] và [[K01E12Y23]3 k4ey5] mang lại âm thanh mạnh mẽ và đáng nhớ. [I1N2S3T4R5U6M7E8N9T0S1] đóng một vai trò quan trọng trong âm nhạc, trong khi [ti0me1 s2ig3na4tu5re6] của bài hát không điển hình, được đánh dấu bằng [T1I2M3E4_5S6I7G8N9A0T1U2R3E4].</v>
      </c>
      <c r="D850" s="2"/>
    </row>
    <row r="851">
      <c r="A851" s="1" t="s">
        <v>1479</v>
      </c>
      <c r="B851" s="1" t="s">
        <v>1480</v>
      </c>
      <c r="C851" s="2" t="str">
        <f>IFERROR(__xludf.DUMMYFUNCTION("GOOGLETRANSLATE(B851, ""en"", ""vi"")"),"Với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[I1N2S3T4R5U6"&amp;"M7E8N9T0S1], nó tuân thủ đồng hồ [T1I2M3E4_5S6I7G8N9A0T1U2R3E4] và duy trì mức [te0mp1o2 vừa phải]. Thoát khỏi truyền thống của phong cách [G1E2N3R4E5] cổ điển, bài hát này thể hiện một hành trình âm nhạc độc đáo.")</f>
        <v>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[I1N2S3T4R5U6M7E8N9T0S1], nó tuân thủ đồng hồ [T1I2M3E4_5S6I7G8N9A0T1U2R3E4] và duy trì mức [te0mp1o2 vừa phải]. Thoát khỏi truyền thống của phong cách [G1E2N3R4E5] cổ điển, bài hát này thể hiện một hành trình âm nhạc độc đáo.</v>
      </c>
      <c r="D851" s="2"/>
    </row>
    <row r="852">
      <c r="A852" s="1" t="s">
        <v>1148</v>
      </c>
      <c r="B852" s="1" t="s">
        <v>1481</v>
      </c>
      <c r="C852" s="2" t="str">
        <f>IFERROR(__xludf.DUMMYFUNCTION("GOOGLETRANSLATE(B852, ""en"", ""vi"")"),"Dải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qu"&amp;"ả [E1M2O3T4I5O6N7]. Bài hát có thời lượng chạy là [T1M213] giây, tức là có độ dài [[N01U12M23_34B45A56R67S78]8 b9ar0s1].")</f>
        <v>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quả [E1M2O3T4I5O6N7]. Bài hát có thời lượng chạy là [T1M213] giây, tức là có độ dài [[N01U12M23_34B45A56R67S78]8 b9ar0s1].</v>
      </c>
      <c r="D852" s="2"/>
    </row>
    <row r="853">
      <c r="A853" s="1" t="s">
        <v>1482</v>
      </c>
      <c r="B853" s="1" t="s">
        <v>1483</v>
      </c>
      <c r="C853" s="2" t="str">
        <f>IFERROR(__xludf.DUMMYFUNCTION("GOOGLETRANSLATE(B853, ""en"", ""vi"")"),"Bài hát này sử dụng [[K01E12Y23]3 k4ey5] tạo ra một bảng âm thanh phong phú và sống động, mặc dù [I1N2S3T4R5U6M7E8N9T0S1] không phải là một phần của nhạc cụ. Bài hát chạy trong [T1M213] giây và có nhịp điệu rất thiền định.")</f>
        <v>Bài hát này sử dụng [[K01E12Y23]3 k4ey5] tạo ra một bảng âm thanh phong phú và sống động, mặc dù [I1N2S3T4R5U6M7E8N9T0S1] không phải là một phần của nhạc cụ. Bài hát chạy trong [T1M213] giây và có nhịp điệu rất thiền định.</v>
      </c>
      <c r="D853" s="2"/>
    </row>
    <row r="854">
      <c r="A854" s="1" t="s">
        <v>1484</v>
      </c>
      <c r="B854" s="1" t="s">
        <v>1485</v>
      </c>
      <c r="C854" s="2" t="str">
        <f>IFERROR(__xludf.DUMMYFUNCTION("GOOGLETRANSLATE(B854, ""en"", ""vi"")"),"Bài hát này có nhịp điệu thực sự lôi cuốn và phát trong [T1M213] giây.")</f>
        <v>Bài hát này có nhịp điệu thực sự lôi cuốn và phát trong [T1M213] giây.</v>
      </c>
      <c r="D854" s="2"/>
    </row>
    <row r="855">
      <c r="A855" s="1" t="s">
        <v>154</v>
      </c>
      <c r="B855" s="1" t="s">
        <v>1486</v>
      </c>
      <c r="C855" s="2" t="str">
        <f>IFERROR(__xludf.DUMMYFUNCTION("GOOGLETRANSLATE(B855, ""en"", ""vi"")"),"Từ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"&amp;"nốt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s"&amp;"ĩ thử nghiệm các âm thanh và phong cách khác nhau. Nhìn chung, nhạc cụ tiếp tục là một yếu tố quan trọng của âm nhạc, cho phép các nhạc sĩ thể hiện bản thân theo những cách độc đáo và sáng tạo.")</f>
        <v>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sĩ thử nghiệm các âm thanh và phong cách khác nhau. Nhìn chung, nhạc cụ tiếp tục là một yếu tố quan trọng của âm nhạc, cho phép các nhạc sĩ thể hiện bản thân theo những cách độc đáo và sáng tạo.</v>
      </c>
      <c r="D855" s="2"/>
    </row>
    <row r="856">
      <c r="A856" s="1" t="s">
        <v>831</v>
      </c>
      <c r="B856" s="1" t="s">
        <v>1487</v>
      </c>
      <c r="C856" s="2" t="str">
        <f>IFERROR(__xludf.DUMMYFUNCTION("GOOGLETRANSLATE(B856, ""en"", ""vi"")"),"[[K01E12Y23]3 k4ey5] trong bản nhạc này mang lại âm thanh mạnh mẽ và đáng nhớ cho bài hát, có thời gian phát là [T1M213] giây và nhịp điệu rất êm dịu.")</f>
        <v>[[K01E12Y23]3 k4ey5] trong bản nhạc này mang lại âm thanh mạnh mẽ và đáng nhớ cho bài hát, có thời gian phát là [T1M213] giây và nhịp điệu rất êm dịu.</v>
      </c>
      <c r="D856" s="2"/>
    </row>
    <row r="857">
      <c r="A857" s="1" t="s">
        <v>1488</v>
      </c>
      <c r="B857" s="1" t="s">
        <v>1489</v>
      </c>
      <c r="C857" s="2" t="str">
        <f>IFERROR(__xludf.DUMMYFUNCTION("GOOGLETRANSLATE(B857, ""en"", ""vi"")"),"Phạm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nhạ"&amp;"c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7si8gn9at0ur1"&amp;"e2]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trả"&amp;"i nghiệm của người nghe.")</f>
        <v>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trải nghiệm của người nghe.</v>
      </c>
      <c r="D857" s="2"/>
    </row>
    <row r="858">
      <c r="A858" s="1" t="s">
        <v>1490</v>
      </c>
      <c r="B858" s="1" t="s">
        <v>1491</v>
      </c>
      <c r="C858" s="2" t="str">
        <f>IFERROR(__xludf.DUMMYFUNCTION("GOOGLETRANSLATE(B858, ""en"", ""vi"")"),"Bản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[ti0"&amp;"me1 s2ig3na4tu5re6] khác với quy chuẩn, là [T1I2M3E4_5S6I7G8N9A0T1U2R3E4]. Mặc dù [te0mp1o2] chậm nhưng bản nhạc này không phải là sự thể hiện thực sự của thể loại [G1E2N3R4E5] điển hình.")</f>
        <v>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[ti0me1 s2ig3na4tu5re6] khác với quy chuẩn, là [T1I2M3E4_5S6I7G8N9A0T1U2R3E4]. Mặc dù [te0mp1o2] chậm nhưng bản nhạc này không phải là sự thể hiện thực sự của thể loại [G1E2N3R4E5] điển hình.</v>
      </c>
      <c r="D858" s="2"/>
    </row>
    <row r="859">
      <c r="A859" s="1" t="s">
        <v>1492</v>
      </c>
      <c r="B859" s="1" t="s">
        <v>1493</v>
      </c>
      <c r="C859" s="2" t="str">
        <f>IFERROR(__xludf.DUMMYFUNCTION("GOOGLETRANSLATE(B859, ""en"", ""vi"")"),"Bản nhạc này chạy trong [T1M213] giây và có phạm vi cao độ trong [R1A2N3G4E5] [oc0ta1ve2s3]. Âm nhạc được lấy cảm hứng từ phong cách của [A1R2T3I4S5T6] và kết hợp các yếu tố bắt chước âm thanh độc đáo của họ.")</f>
        <v>Bản nhạc này chạy trong [T1M213] giây và có phạm vi cao độ trong [R1A2N3G4E5] [oc0ta1ve2s3]. Âm nhạc được lấy cảm hứng từ phong cách của [A1R2T3I4S5T6] và kết hợp các yếu tố bắt chước âm thanh độc đáo của họ.</v>
      </c>
      <c r="D859" s="2"/>
    </row>
    <row r="860">
      <c r="A860" s="1" t="s">
        <v>1494</v>
      </c>
      <c r="B860" s="1" t="s">
        <v>1495</v>
      </c>
      <c r="C860" s="2" t="str">
        <f>IFERROR(__xludf.DUMMYFUNCTION("GOOGLETRANSLATE(B860, ""en"", ""vi"")"),"Âm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"&amp;"t5im6e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nhạc"&amp;" được trau chuốt và trau chuốt kỹ lưỡng.")</f>
        <v>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 được trau chuốt và trau chuốt kỹ lưỡng.</v>
      </c>
      <c r="D860" s="2"/>
    </row>
    <row r="861">
      <c r="A861" s="1" t="s">
        <v>1496</v>
      </c>
      <c r="B861" s="1" t="s">
        <v>1497</v>
      </c>
      <c r="C861" s="2" t="str">
        <f>IFERROR(__xludf.DUMMYFUNCTION("GOOGLETRANSLATE(B861, ""en"", ""vi"")"),"Đoạn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t"&amp;"ác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độn"&amp;"g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n"&amp;"hạc năng động và hấp dẫn.")</f>
        <v>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nhạc năng động và hấp dẫn.</v>
      </c>
      <c r="D861" s="2"/>
    </row>
    <row r="862">
      <c r="A862" s="1" t="s">
        <v>1498</v>
      </c>
      <c r="B862" s="1" t="s">
        <v>1499</v>
      </c>
      <c r="C862" s="2" t="str">
        <f>IFERROR(__xludf.DUMMYFUNCTION("GOOGLETRANSLATE(B862, ""en"", ""vi"")"),"Bài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ho"&amp;"àn toàn đắm chìm cho người nghe.")</f>
        <v>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hoàn toàn đắm chìm cho người nghe.</v>
      </c>
      <c r="D862" s="2"/>
    </row>
    <row r="863">
      <c r="A863" s="1" t="s">
        <v>1500</v>
      </c>
      <c r="B863" s="1" t="s">
        <v>1501</v>
      </c>
      <c r="C863" s="2" t="str">
        <f>IFERROR(__xludf.DUMMYFUNCTION("GOOGLETRANSLATE(B863, ""en"", ""vi"")"),"Âm nhạc trong bài hát này tuân theo nhịp [T1I2M3E4_5S6I7G8N9A0T1U2R3E4] và được phát ở tốc độ nhanh [te0mp1o2]. Tuy nhiên, sự sắp xếp đã bỏ qua việc sử dụng [I1N2S3T4R5U6M7E8N9T0S1].")</f>
        <v>Âm nhạc trong bài hát này tuân theo nhịp [T1I2M3E4_5S6I7G8N9A0T1U2R3E4] và được phát ở tốc độ nhanh [te0mp1o2]. Tuy nhiên, sự sắp xếp đã bỏ qua việc sử dụng [I1N2S3T4R5U6M7E8N9T0S1].</v>
      </c>
      <c r="D863" s="2"/>
    </row>
    <row r="864">
      <c r="A864" s="1" t="s">
        <v>1502</v>
      </c>
      <c r="B864" s="1" t="s">
        <v>1503</v>
      </c>
      <c r="C864" s="2" t="str">
        <f>IFERROR(__xludf.DUMMYFUNCTION("GOOGLETRANSLATE(B864, ""en"", ""vi"")"),"Bản nhạc này được sáng tác trong [[K01E12Y23]3 k4ey5] và có thời lượng [T1M213] giây. Nhịp điệu của bài hát vừa phải và nhất quán, với [I1N2S3T4R5U6M7E8N9T0S1] không phải là một phần của nhạc cụ. Ngoài ra, bài hát có nhịp điệu chậm.")</f>
        <v>Bản nhạc này được sáng tác trong [[K01E12Y23]3 k4ey5] và có thời lượng [T1M213] giây. Nhịp điệu của bài hát vừa phải và nhất quán, với [I1N2S3T4R5U6M7E8N9T0S1] không phải là một phần của nhạc cụ. Ngoài ra, bài hát có nhịp điệu chậm.</v>
      </c>
      <c r="D864" s="2"/>
    </row>
    <row r="865">
      <c r="A865" s="1" t="s">
        <v>1504</v>
      </c>
      <c r="B865" s="1" t="s">
        <v>1505</v>
      </c>
      <c r="C865" s="2" t="str">
        <f>IFERROR(__xludf.DUMMYFUNCTION("GOOGLETRANSLATE(B865, ""en"", ""vi"")"),"Bài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truyền"&amp;" thống của thể loại này trong khi vẫn duy trì phong cách độc đáo của riêng nó. Sự kết hợp giữa nhịp điệu vừa phải và các yếu tố thể loại truyền thống tạo ra âm thanh đặc biệt, nắm bắt được bản chất của phong cách và thể hiện sự sáng tạo của nghệ sĩ.")</f>
        <v>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 thống của thể loại này trong khi vẫn duy trì phong cách độc đáo của riêng nó. Sự kết hợp giữa nhịp điệu vừa phải và các yếu tố thể loại truyền thống tạo ra âm thanh đặc biệt, nắm bắt được bản chất của phong cách và thể hiện sự sáng tạo của nghệ sĩ.</v>
      </c>
      <c r="D865" s="2"/>
    </row>
    <row r="866">
      <c r="A866" s="1" t="s">
        <v>1506</v>
      </c>
      <c r="B866" s="1" t="s">
        <v>1507</v>
      </c>
      <c r="C866" s="2" t="str">
        <f>IFERROR(__xludf.DUMMYFUNCTION("GOOGLETRANSLATE(B866, ""en"", ""vi"")"),"Âm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"&amp;"giây.")</f>
        <v>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giây.</v>
      </c>
      <c r="D866" s="2"/>
    </row>
    <row r="867">
      <c r="A867" s="1" t="s">
        <v>1508</v>
      </c>
      <c r="B867" s="1" t="s">
        <v>1509</v>
      </c>
      <c r="C867" s="2" t="str">
        <f>IFERROR(__xludf.DUMMYFUNCTION("GOOGLETRANSLATE(B867, ""en"", ""vi"")"),"Trải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c"&amp;"ủa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t"&amp;"hể của nó.")</f>
        <v>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thể của nó.</v>
      </c>
      <c r="D867" s="2"/>
    </row>
    <row r="868">
      <c r="A868" s="1" t="s">
        <v>1510</v>
      </c>
      <c r="B868" s="1" t="s">
        <v>1511</v>
      </c>
      <c r="C868" s="2" t="str">
        <f>IFERROR(__xludf.DUMMYFUNCTION("GOOGLETRANSLATE(B868, ""en"", ""vi"")"),"Nhạc được phát ở tốc độ trung bình sẽ truyền tải cảm giác [E1M2O3T4I5O6N7].")</f>
        <v>Nhạc được phát ở tốc độ trung bình sẽ truyền tải cảm giác [E1M2O3T4I5O6N7].</v>
      </c>
      <c r="D868" s="2"/>
    </row>
    <row r="869">
      <c r="A869" s="1" t="s">
        <v>981</v>
      </c>
      <c r="B869" s="1" t="s">
        <v>1512</v>
      </c>
      <c r="C869" s="2" t="str">
        <f>IFERROR(__xludf.DUMMYFUNCTION("GOOGLETRANSLATE(B869, ""en"", ""vi"")"),"Phạm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lượn"&amp;"g. Điều thú vị là bài hát này không có bất kỳ [I1N2S3T4R5U6M7E8N9T0S1] nào. Âm nhạc sử dụng [[T01I12M23E34_45S56I67G78N89A90T01U12R23E34]4 t5im6e 7si8gn9at0ur1e2] và duy trì mức [te0mp1o2] vừa phải, đồng thời tỏa ra [E1M2O3T4I5O6N7].")</f>
        <v>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lượng. Điều thú vị là bài hát này không có bất kỳ [I1N2S3T4R5U6M7E8N9T0S1] nào. Âm nhạc sử dụng [[T01I12M23E34_45S56I67G78N89A90T01U12R23E34]4 t5im6e 7si8gn9at0ur1e2] và duy trì mức [te0mp1o2] vừa phải, đồng thời tỏa ra [E1M2O3T4I5O6N7].</v>
      </c>
      <c r="D869" s="2"/>
    </row>
    <row r="870">
      <c r="A870" s="1" t="s">
        <v>352</v>
      </c>
      <c r="B870" s="1" t="s">
        <v>1513</v>
      </c>
      <c r="C870" s="2" t="str">
        <f>IFERROR(__xludf.DUMMYFUNCTION("GOOGLETRANSLATE(B870, ""en"", ""vi"")"),"Loại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vừ"&amp;"a phải, không bao gồm bất kỳ [I1N2S3T4R5U6M7E8N9T0S1] nào. Đồng hồ đo của âm nhạc là [T1I2M3E4_5S6I7G8N9A0T1U2R3E4] và nó di chuyển với tốc độ vừa phải. Nhìn chung, âm nhạc tỏa ra [E1M2O3T4I5O6N7].")</f>
        <v>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 phải, không bao gồm bất kỳ [I1N2S3T4R5U6M7E8N9T0S1] nào. Đồng hồ đo của âm nhạc là [T1I2M3E4_5S6I7G8N9A0T1U2R3E4] và nó di chuyển với tốc độ vừa phải. Nhìn chung, âm nhạc tỏa ra [E1M2O3T4I5O6N7].</v>
      </c>
      <c r="D870" s="2"/>
    </row>
    <row r="871">
      <c r="A871" s="1" t="s">
        <v>1514</v>
      </c>
      <c r="B871" s="1" t="s">
        <v>1515</v>
      </c>
      <c r="C871" s="2" t="str">
        <f>IFERROR(__xludf.DUMMYFUNCTION("GOOGLETRANSLATE(B871, ""en"", ""vi"")"),"Bài hát này bao gồm khoảng [[N01U12M23_34B45A56R67S78]8 b9ar0s1], phát trong [T1M213] giây và truyền tải [E1M2O3T4I5O6N7] thông qua âm nhạc của nó.")</f>
        <v>Bài hát này bao gồm khoảng [[N01U12M23_34B45A56R67S78]8 b9ar0s1], phát trong [T1M213] giây và truyền tải [E1M2O3T4I5O6N7] thông qua âm nhạc của nó.</v>
      </c>
      <c r="D871" s="2"/>
    </row>
    <row r="872">
      <c r="A872" s="1" t="s">
        <v>400</v>
      </c>
      <c r="B872" s="1" t="s">
        <v>1516</v>
      </c>
      <c r="C872" s="2" t="str">
        <f>IFERROR(__xludf.DUMMYFUNCTION("GOOGLETRANSLATE(B872, ""en"", ""vi"")"),"Câu “Bài hát phát trong [T1M213] giây” chưa đầy đủ và cần bổ sung thông tin để tạo thành đoạn văn. Vui lòng cung cấp thêm ngữ cảnh hoặc câu bổ sung để làm việc.")</f>
        <v>Câu “Bài hát phát trong [T1M213] giây” chưa đầy đủ và cần bổ sung thông tin để tạo thành đoạn văn. Vui lòng cung cấp thêm ngữ cảnh hoặc câu bổ sung để làm việc.</v>
      </c>
      <c r="D872" s="2"/>
    </row>
    <row r="873">
      <c r="A873" s="1" t="s">
        <v>1517</v>
      </c>
      <c r="B873" s="1" t="s">
        <v>1518</v>
      </c>
      <c r="C873" s="2" t="str">
        <f>IFERROR(__xludf.DUMMYFUNCTION("GOOGLETRANSLATE(B873,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là [T1M213] giây v"&amp;"à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là [T1M213] giây và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v>
      </c>
      <c r="D873" s="2"/>
    </row>
    <row r="874">
      <c r="A874" s="1" t="s">
        <v>1519</v>
      </c>
      <c r="B874" s="1" t="s">
        <v>1520</v>
      </c>
      <c r="C874" s="2" t="str">
        <f>IFERROR(__xludf.DUMMYFUNCTION("GOOGLETRANSLATE(B874, ""en"", ""vi"")"),"Việc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v"&amp;"à mượt mà. Nó cố tình loại trừ việc kết hợp [I1N2S3T4R5U6M7E8N9T0S1] và thay vào đó bao gồm một [ti0me1 s2ig3na4tu5re6 o7f 8[T91I02M13E24_35S46I57G68N79A80T91U02R13E24]3] không phổ biến. Với [te0mp1o2] tốc độ, âm nhạc gợi lên bản chất [E1M2O3T4I5O6N7], tr"&amp;"ải dài khoảng [[N01U12M23_34B45A56R67S78]8 b9ar0s1].")</f>
        <v>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và mượt mà. Nó cố tình loại trừ việc kết hợp [I1N2S3T4R5U6M7E8N9T0S1] và thay vào đó bao gồm một [ti0me1 s2ig3na4tu5re6 o7f 8[T91I02M13E24_35S46I57G68N79A80T91U02R13E24]3] không phổ biến. Với [te0mp1o2] tốc độ, âm nhạc gợi lên bản chất [E1M2O3T4I5O6N7], trải dài khoảng [[N01U12M23_34B45A56R67S78]8 b9ar0s1].</v>
      </c>
      <c r="D874" s="2"/>
    </row>
    <row r="875">
      <c r="A875" s="1" t="s">
        <v>1521</v>
      </c>
      <c r="B875" s="1" t="s">
        <v>1522</v>
      </c>
      <c r="C875" s="2" t="str">
        <f>IFERROR(__xludf.DUMMYFUNCTION("GOOGLETRANSLATE(B875, ""en"", ""vi"")"),"Âm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s2ig3na4tu5re"&amp;"6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[[N01U12M2"&amp;"3_34B45A56R67S78]8 b9ar0s1] và mang lại trải nghiệm nghe thực sự đặc biệt.")</f>
        <v>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[[N01U12M23_34B45A56R67S78]8 b9ar0s1] và mang lại trải nghiệm nghe thực sự đặc biệt.</v>
      </c>
      <c r="D875" s="2"/>
    </row>
    <row r="876">
      <c r="A876" s="1" t="s">
        <v>1523</v>
      </c>
      <c r="B876" s="1" t="s">
        <v>1524</v>
      </c>
      <c r="C876" s="2" t="str">
        <f>IFERROR(__xludf.DUMMYFUNCTION("GOOGLETRANSLATE(B876, ""en"", ""vi"")"),"Bài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[[N01U12M23_34B45A56R67S78"&amp;"]8 b9ar0s1] trong bài hát này.")</f>
        <v>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[[N01U12M23_34B45A56R67S78]8 b9ar0s1] trong bài hát này.</v>
      </c>
      <c r="D876" s="2"/>
    </row>
    <row r="877">
      <c r="A877" s="1" t="s">
        <v>1525</v>
      </c>
      <c r="B877" s="1" t="s">
        <v>1526</v>
      </c>
      <c r="C877" s="2" t="str">
        <f>IFERROR(__xludf.DUMMYFUNCTION("GOOGLETRANSLATE(B877, ""en"", ""vi"")"),"Âm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"&amp;"giây và có tiết tấu mượt mà, đều đặn. Đáng chú ý, thành phần cố tình loại trừ một số nhạc cụ.")</f>
        <v>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giây và có tiết tấu mượt mà, đều đặn. Đáng chú ý, thành phần cố tình loại trừ một số nhạc cụ.</v>
      </c>
      <c r="D877" s="2"/>
    </row>
    <row r="878">
      <c r="A878" s="1" t="s">
        <v>1527</v>
      </c>
      <c r="B878" s="1" t="s">
        <v>1528</v>
      </c>
      <c r="C878" s="2" t="str">
        <f>IFERROR(__xludf.DUMMYFUNCTION("GOOGLETRANSLATE(B878, ""en"", ""vi"")"),"Âm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"&amp;"hát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khiến"&amp;" nó trở thành một bản nhạc mạnh mẽ và có sức ảnh hưởng lớn.")</f>
        <v>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 nó trở thành một bản nhạc mạnh mẽ và có sức ảnh hưởng lớn.</v>
      </c>
      <c r="D878" s="2"/>
    </row>
    <row r="879">
      <c r="A879" s="1" t="s">
        <v>412</v>
      </c>
      <c r="B879" s="1" t="s">
        <v>1529</v>
      </c>
      <c r="C879" s="2" t="str">
        <f>IFERROR(__xludf.DUMMYFUNCTION("GOOGLETRANSLATE(B879, ""en"", ""vi"")"),"Phạm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trì"&amp;" nhịp độ nhanh [te0mp1o2]. Nó không có [I1N2S3T4R5U6M7E8N9T0S1] và có đồng hồ đo [T1I2M3E4_5S6I7G8N9A0T1U2R3E4], góp phần tạo nên tính chất nhịp độ chậm của nó. Nhìn chung,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 nhịp độ nhanh [te0mp1o2]. Nó không có [I1N2S3T4R5U6M7E8N9T0S1] và có đồng hồ đo [T1I2M3E4_5S6I7G8N9A0T1U2R3E4], góp phần tạo nên tính chất nhịp độ chậm của nó. Nhìn chung, âm nhạc tỏa ra [E1M2O3T4I5O6N7].</v>
      </c>
      <c r="D879" s="2"/>
    </row>
    <row r="880">
      <c r="A880" s="1" t="s">
        <v>75</v>
      </c>
      <c r="B880" s="1" t="s">
        <v>1530</v>
      </c>
      <c r="C880" s="2" t="str">
        <f>IFERROR(__xludf.DUMMYFUNCTION("GOOGLETRANSLATE(B880, ""en"", ""vi"")"),"Âm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s2ig"&amp;"3na4tu5re6] của bài hát rất độc đáo, được đánh dấu bằng [T1I2M3E4_5S6I7G8N9A0T1U2R3E4] và duy trì tốc độ nhanh [te0mp1o2]. Mặc dù phong cách của bài hát khác với đặc điểm thông thường của thể loại [G1E2N3R4E5].")</f>
        <v>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s2ig3na4tu5re6] của bài hát rất độc đáo, được đánh dấu bằng [T1I2M3E4_5S6I7G8N9A0T1U2R3E4] và duy trì tốc độ nhanh [te0mp1o2]. Mặc dù phong cách của bài hát khác với đặc điểm thông thường của thể loại [G1E2N3R4E5].</v>
      </c>
      <c r="D880" s="2"/>
    </row>
    <row r="881">
      <c r="A881" s="1" t="s">
        <v>981</v>
      </c>
      <c r="B881" s="1" t="s">
        <v>1531</v>
      </c>
      <c r="C881" s="2" t="str">
        <f>IFERROR(__xludf.DUMMYFUNCTION("GOOGLETRANSLATE(B881, ""en"", ""vi"")"),"Loại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"&amp;"lượng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cụ"&amp;"c này gợi lên cảm giác [E1M2O3T4I5O6N7], tăng thêm chiều sâu cho trải nghiệm tổng thể.")</f>
        <v>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cục này gợi lên cảm giác [E1M2O3T4I5O6N7], tăng thêm chiều sâu cho trải nghiệm tổng thể.</v>
      </c>
      <c r="D881" s="2"/>
    </row>
    <row r="882">
      <c r="A882" s="1" t="s">
        <v>1532</v>
      </c>
      <c r="B882" s="1" t="s">
        <v>1533</v>
      </c>
      <c r="C882" s="2" t="str">
        <f>IFERROR(__xludf.DUMMYFUNCTION("GOOGLETRANSLATE(B882, ""en"", ""vi"")"),"Bài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và"&amp;" nhịp điệu.")</f>
        <v>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 nhịp điệu.</v>
      </c>
      <c r="D882" s="2"/>
    </row>
    <row r="883">
      <c r="A883" s="1" t="s">
        <v>1534</v>
      </c>
      <c r="B883" s="1" t="s">
        <v>1535</v>
      </c>
      <c r="C883" s="2" t="str">
        <f>IFERROR(__xludf.DUMMYFUNCTION("GOOGLETRANSLATE(B883, ""en"", ""vi"")"),"Loại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s2ig3na4tu"&amp;"5re6] của bài hát này không chuẩn, điều này khiến nó khác biệt với các bài hát điển hình trong thể loại [G1E2N3R4E5]. Mặc dù thiếu tuân thủ các tiêu chuẩn thể loại, âm nhạc này không thể hiện bản chất của thể loại [G1E2N3R4E5].")</f>
        <v>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s2ig3na4tu5re6] của bài hát này không chuẩn, điều này khiến nó khác biệt với các bài hát điển hình trong thể loại [G1E2N3R4E5]. Mặc dù thiếu tuân thủ các tiêu chuẩn thể loại, âm nhạc này không thể hiện bản chất của thể loại [G1E2N3R4E5].</v>
      </c>
      <c r="D883" s="2"/>
    </row>
    <row r="884">
      <c r="A884" s="1" t="s">
        <v>1536</v>
      </c>
      <c r="B884" s="1" t="s">
        <v>1537</v>
      </c>
      <c r="C884" s="2" t="str">
        <f>IFERROR(__xludf.DUMMYFUNCTION("GOOGLETRANSLATE(B884, ""en"", ""vi"")"),"Trong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[[N01U12M"&amp;"23_34B45A56R67S78]8 b9ar0s1]. Cùng với nhau, những yếu tố này kết hợp để tạo thành một tác phẩm âm nhạc độc đáo và khác biệt.")</f>
        <v>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[[N01U12M23_34B45A56R67S78]8 b9ar0s1]. Cùng với nhau, những yếu tố này kết hợp để tạo thành một tác phẩm âm nhạc độc đáo và khác biệt.</v>
      </c>
      <c r="D884" s="2"/>
    </row>
    <row r="885">
      <c r="A885" s="1" t="s">
        <v>1538</v>
      </c>
      <c r="B885" s="1" t="s">
        <v>1539</v>
      </c>
      <c r="C885" s="2" t="str">
        <f>IFERROR(__xludf.DUMMYFUNCTION("GOOGLETRANSLATE(B885, ""en"", ""vi"")"),"Bài hát này có nhịp điệu rất thoải mái và được chơi ở tốc độ vừa phải. Tuy nhiên, phần sắp xếp của bài hát đã cố tình bỏ qua việc sử dụng một số nhạc cụ nhất định.")</f>
        <v>Bài hát này có nhịp điệu rất thoải mái và được chơi ở tốc độ vừa phải. Tuy nhiên, phần sắp xếp của bài hát đã cố tình bỏ qua việc sử dụng một số nhạc cụ nhất định.</v>
      </c>
      <c r="D885" s="2"/>
    </row>
    <row r="886">
      <c r="A886" s="1" t="s">
        <v>1540</v>
      </c>
      <c r="B886" s="1" t="s">
        <v>1541</v>
      </c>
      <c r="C886" s="2" t="str">
        <f>IFERROR(__xludf.DUMMYFUNCTION("GOOGLETRANSLATE(B886, ""en"", ""vi"")"),"Bài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nó"&amp;"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f>
        <v>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v>
      </c>
      <c r="D886" s="2"/>
    </row>
    <row r="887">
      <c r="A887" s="1" t="s">
        <v>1542</v>
      </c>
      <c r="B887" s="1" t="s">
        <v>1543</v>
      </c>
      <c r="C887" s="2" t="str">
        <f>IFERROR(__xludf.DUMMYFUNCTION("GOOGLETRANSLATE(B887, ""en"", ""vi"")"),"Bản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s2ig3na4tu5re6"&amp;" o7f 8[T91I02M13E24_35S46I57G68N79A80T91U02R13E24]3] và tổng cộng [[N01U12M23_34B45A56R67S78]8 b9ar0s1].")</f>
        <v>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 o7f 8[T91I02M13E24_35S46I57G68N79A80T91U02R13E24]3] và tổng cộng [[N01U12M23_34B45A56R67S78]8 b9ar0s1].</v>
      </c>
      <c r="D887" s="2"/>
    </row>
    <row r="888">
      <c r="A888" s="1" t="s">
        <v>435</v>
      </c>
      <c r="B888" s="1" t="s">
        <v>1544</v>
      </c>
      <c r="C888" s="2" t="str">
        <f>IFERROR(__xludf.DUMMYFUNCTION("GOOGLETRANSLATE(B888, ""en"", ""vi"")"),"Âm nhạc được cung cấp mang đến trải nghiệm nghe đa dạng và năng động, với dải cao độ trải dài [R1A2N3G4E5] [oc0ta1ve2s3]. Ngoài ra, nhạc có định dạng [T1I2M3E4_5S6I7G8N9A0T1U2R3E4]. Cho dù bạn đang tìm kiếm một loạt các nốt nhạc để kích thích thính giác h"&amp;"ay một trải nghiệm âm nhạc độc đáo và đa dạng, âm nhạc này chắc chắn sẽ thu hút và thu hút bạn. Với dải cao độ phong phú và [ti0me1 s2ig3na4tu5re6] khác biệt, nó mang đến trải nghiệm nghe thực sự hấp dẫn và đáng nhớ.")</f>
        <v>Âm nhạc được cung cấp mang đến trải nghiệm nghe đa dạng và năng động, với dải cao độ trải dài [R1A2N3G4E5] [oc0ta1ve2s3]. Ngoài ra, nhạc có định dạng [T1I2M3E4_5S6I7G8N9A0T1U2R3E4]. Cho dù bạn đang tìm kiếm một loạt các nốt nhạc để kích thích thính giác hay một trải nghiệm âm nhạc độc đáo và đa dạng, âm nhạc này chắc chắn sẽ thu hút và thu hút bạn. Với dải cao độ phong phú và [ti0me1 s2ig3na4tu5re6] khác biệt, nó mang đến trải nghiệm nghe thực sự hấp dẫn và đáng nhớ.</v>
      </c>
      <c r="D888" s="2"/>
    </row>
    <row r="889">
      <c r="A889" s="1" t="s">
        <v>1545</v>
      </c>
      <c r="B889" s="1" t="s">
        <v>1546</v>
      </c>
      <c r="C889" s="2" t="str">
        <f>IFERROR(__xludf.DUMMYFUNCTION("GOOGLETRANSLATE(B889, ""en"", ""vi"")"),"Giai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thiế"&amp;"u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g"&amp;"óp phần tạo nên sự khác biệt cho bài hát này.")</f>
        <v>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góp phần tạo nên sự khác biệt cho bài hát này.</v>
      </c>
      <c r="D889" s="2"/>
    </row>
    <row r="890">
      <c r="A890" s="1" t="s">
        <v>978</v>
      </c>
      <c r="B890" s="1" t="s">
        <v>1547</v>
      </c>
      <c r="C890" s="2" t="str">
        <f>IFERROR(__xludf.DUMMYFUNCTION("GOOGLETRANSLATE(B890, ""en"", ""vi"")"),"Nhạc có tiết tấu [te0mp1o2] chậm rãi nhưng beat bài này vừa phải, dễ theo. Tuy nhịp nhạc chậm nhưng nhịp điệu không quá khó để bắt kịp, giúp bạn dễ dàng nhảy hoặc di chuyển theo nhịp hơn.")</f>
        <v>Nhạc có tiết tấu [te0mp1o2] chậm rãi nhưng beat bài này vừa phải, dễ theo. Tuy nhịp nhạc chậm nhưng nhịp điệu không quá khó để bắt kịp, giúp bạn dễ dàng nhảy hoặc di chuyển theo nhịp hơn.</v>
      </c>
      <c r="D890" s="2"/>
    </row>
    <row r="891">
      <c r="A891" s="1" t="s">
        <v>1331</v>
      </c>
      <c r="B891" s="1" t="s">
        <v>1548</v>
      </c>
      <c r="C891" s="2" t="str">
        <f>IFERROR(__xludf.DUMMYFUNCTION("GOOGLETRANSLATE(B891, ""en"", ""vi"")"),"Phạm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bản"&amp;"g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[[T01I12M23E34"&amp;"_45S56I67G78N89A90T01U12R23E34]4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"&amp;"đáng chú ý.")</f>
        <v>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đáng chú ý.</v>
      </c>
      <c r="D891" s="2"/>
    </row>
    <row r="892">
      <c r="A892" s="1" t="s">
        <v>1549</v>
      </c>
      <c r="B892" s="1" t="s">
        <v>1550</v>
      </c>
      <c r="C892" s="2" t="str">
        <f>IFERROR(__xludf.DUMMYFUNCTION("GOOGLETRANSLATE(B892, ""en"", ""vi"")"),"Loại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lượ"&amp;"ng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chắ"&amp;"n sẽ thu hút và gây tò mò cho người nghe.")</f>
        <v>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chắn sẽ thu hút và gây tò mò cho người nghe.</v>
      </c>
      <c r="D892" s="2"/>
    </row>
    <row r="893">
      <c r="A893" s="1" t="s">
        <v>112</v>
      </c>
      <c r="B893" s="1" t="s">
        <v>1551</v>
      </c>
      <c r="C893" s="2" t="str">
        <f>IFERROR(__xludf.DUMMYFUNCTION("GOOGLETRANSLATE(B893, ""en"", ""vi"")"),"Để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khác,"&amp;"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f>
        <v>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v>
      </c>
      <c r="D893" s="2"/>
    </row>
    <row r="894">
      <c r="A894" s="1" t="s">
        <v>1552</v>
      </c>
      <c r="B894" s="1" t="s">
        <v>1553</v>
      </c>
      <c r="C894" s="2" t="str">
        <f>IFERROR(__xludf.DUMMYFUNCTION("GOOGLETRANSLATE(B894, ""en"", ""vi"")"),"Bài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suốt"&amp;". Sự vắng mặt của [I1N2S3T4R5U6M7E8N9T0S1] là đáng chú ý, nhưng sự lựa chọn âm nhạc của [[K01E12Y23]3 k4ey5] mang lại trải nghiệm quyến rũ và đáng nhớ cho người nghe.")</f>
        <v>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 Sự vắng mặt của [I1N2S3T4R5U6M7E8N9T0S1] là đáng chú ý, nhưng sự lựa chọn âm nhạc của [[K01E12Y23]3 k4ey5] mang lại trải nghiệm quyến rũ và đáng nhớ cho người nghe.</v>
      </c>
      <c r="D894" s="2"/>
    </row>
    <row r="895">
      <c r="A895" s="1" t="s">
        <v>53</v>
      </c>
      <c r="B895" s="1" t="s">
        <v>1554</v>
      </c>
      <c r="C895" s="2" t="str">
        <f>IFERROR(__xludf.DUMMYFUNCTION("GOOGLETRANSLATE(B895, ""en"", ""vi"")"),"Việc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c"&amp;"hất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"&amp;"và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f>
        <v>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v>
      </c>
      <c r="D895" s="2"/>
    </row>
    <row r="896">
      <c r="A896" s="1" t="s">
        <v>1555</v>
      </c>
      <c r="B896" s="1" t="s">
        <v>1556</v>
      </c>
      <c r="C896" s="2" t="str">
        <f>IFERROR(__xludf.DUMMYFUNCTION("GOOGLETRANSLATE(B896, ""en"", ""vi"")"),"Nhịp độ của bài hát chậm và kéo dài trong một số giây nhất định.")</f>
        <v>Nhịp độ của bài hát chậm và kéo dài trong một số giây nhất định.</v>
      </c>
      <c r="D896" s="2"/>
    </row>
    <row r="897">
      <c r="A897" s="1" t="s">
        <v>1557</v>
      </c>
      <c r="B897" s="1" t="s">
        <v>1558</v>
      </c>
      <c r="C897" s="2" t="str">
        <f>IFERROR(__xludf.DUMMYFUNCTION("GOOGLETRANSLATE(B897, ""en"", ""vi"")"),"Âm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tro"&amp;"ng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[te0mp1o"&amp;"2] và nhạc cụ.")</f>
        <v>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[te0mp1o2] và nhạc cụ.</v>
      </c>
      <c r="D897" s="2"/>
    </row>
    <row r="898">
      <c r="A898" s="1" t="s">
        <v>1559</v>
      </c>
      <c r="B898" s="1" t="s">
        <v>1560</v>
      </c>
      <c r="C898" s="2" t="str">
        <f>IFERROR(__xludf.DUMMYFUNCTION("GOOGLETRANSLATE(B898, ""en"", ""vi"")"),"Bản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tỏ"&amp;"a ra [E1M2O3T4I5O6N7]. Nhìn chung, có khoảng [[N01U12M23_34B45A56R67S78]8 b9ar0s1] trong thành phần này.")</f>
        <v>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 ra [E1M2O3T4I5O6N7]. Nhìn chung, có khoảng [[N01U12M23_34B45A56R67S78]8 b9ar0s1] trong thành phần này.</v>
      </c>
      <c r="D898" s="2"/>
    </row>
    <row r="899">
      <c r="A899" s="1" t="s">
        <v>1561</v>
      </c>
      <c r="B899" s="1" t="s">
        <v>1562</v>
      </c>
      <c r="C899" s="2" t="str">
        <f>IFERROR(__xludf.DUMMYFUNCTION("GOOGLETRANSLATE(B899, ""en"", ""vi"")"),"Bản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đ"&amp;"áo. Việc bổ sung [I1N2S3T4R5U6M7E8N9T0S1] vào bản sáng tác sẽ nâng cao tính âm nhạc tổng thể của nó. Bài hát tiến triển qua [[N01U12M23_34B45A56R67S78]8 b9ar0s1], mang đến một hành trình âm nhạc liền mạch và năng động.")</f>
        <v>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đáo. Việc bổ sung [I1N2S3T4R5U6M7E8N9T0S1] vào bản sáng tác sẽ nâng cao tính âm nhạc tổng thể của nó. Bài hát tiến triển qua [[N01U12M23_34B45A56R67S78]8 b9ar0s1], mang đến một hành trình âm nhạc liền mạch và năng động.</v>
      </c>
      <c r="D899" s="2"/>
    </row>
    <row r="900">
      <c r="A900" s="1" t="s">
        <v>79</v>
      </c>
      <c r="B900" s="1" t="s">
        <v>1563</v>
      </c>
      <c r="C900" s="2" t="str">
        <f>IFERROR(__xludf.DUMMYFUNCTION("GOOGLETRANSLATE(B900, ""en"", ""vi"")"),"Phạm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[I1N2S3T4R5U6M7E8N9T0"&amp;"S1] nào trong bài hát này và [ti0me1 s2ig3na4tu5re6] không phải là thông thường, [T1I2M3E4_5S6I7G8N9A0T1U2R3E4]. Với [te0mp1o2] chậm, âm nhạc được đặc trưng bởi [E1M2O3T4I5O6N7].")</f>
        <v>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[I1N2S3T4R5U6M7E8N9T0S1] nào trong bài hát này và [ti0me1 s2ig3na4tu5re6] không phải là thông thường, [T1I2M3E4_5S6I7G8N9A0T1U2R3E4]. Với [te0mp1o2] chậm, âm nhạc được đặc trưng bởi [E1M2O3T4I5O6N7].</v>
      </c>
      <c r="D900" s="2"/>
    </row>
    <row r="901">
      <c r="A901" s="1" t="s">
        <v>1564</v>
      </c>
      <c r="B901" s="1" t="s">
        <v>1565</v>
      </c>
      <c r="C901" s="2" t="str">
        <f>IFERROR(__xludf.DUMMYFUNCTION("GOOGLETRANSLATE(B901, ""en"", ""vi"")"),"Loại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c"&amp;"hậm.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f>
        <v>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v>
      </c>
      <c r="D901" s="2"/>
    </row>
    <row r="902">
      <c r="A902" s="1" t="s">
        <v>1566</v>
      </c>
      <c r="B902" s="1" t="s">
        <v>1567</v>
      </c>
      <c r="C902" s="2" t="str">
        <f>IFERROR(__xludf.DUMMYFUNCTION("GOOGLETRANSLATE(B902, ""en"", ""vi"")"),"Mặc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f>
        <v>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v>
      </c>
      <c r="D902" s="2"/>
    </row>
    <row r="903">
      <c r="A903" s="1" t="s">
        <v>1568</v>
      </c>
      <c r="B903" s="1" t="s">
        <v>1569</v>
      </c>
      <c r="C903" s="2" t="str">
        <f>IFERROR(__xludf.DUMMYFUNCTION("GOOGLETRANSLATE(B903, ""en"", ""vi"")"),"[[K01E12Y23]3 k4ey5] trong bản nhạc này mang lại âm thanh mạnh mẽ và đáng nhớ với thời lượng [T1M213] giây. Nó dựa trên [[T01I12M23E34_45S56I67G78N89A90T01U12R23E34]4 t5im6e 7si8gn9at0ur1e2], tạo ra bố cục tốc độ vừa phải chứa đầy [E1M2O3T4I5O6N7].")</f>
        <v>[[K01E12Y23]3 k4ey5] trong bản nhạc này mang lại âm thanh mạnh mẽ và đáng nhớ với thời lượng [T1M213] giây. Nó dựa trên [[T01I12M23E34_45S56I67G78N89A90T01U12R23E34]4 t5im6e 7si8gn9at0ur1e2], tạo ra bố cục tốc độ vừa phải chứa đầy [E1M2O3T4I5O6N7].</v>
      </c>
      <c r="D903" s="2"/>
    </row>
    <row r="904">
      <c r="A904" s="1" t="s">
        <v>1570</v>
      </c>
      <c r="B904" s="1" t="s">
        <v>1571</v>
      </c>
      <c r="C904" s="2" t="str">
        <f>IFERROR(__xludf.DUMMYFUNCTION("GOOGLETRANSLATE(B904, ""en"", ""vi"")"),"Trải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tạ"&amp;"o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"&amp;"lại.")</f>
        <v>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lại.</v>
      </c>
      <c r="D904" s="2"/>
    </row>
    <row r="905">
      <c r="A905" s="1" t="s">
        <v>1572</v>
      </c>
      <c r="B905" s="1" t="s">
        <v>1573</v>
      </c>
      <c r="C905" s="2" t="str">
        <f>IFERROR(__xludf.DUMMYFUNCTION("GOOGLETRANSLATE(B905, ""en"", ""vi"")"),"Âm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[[K01E"&amp;"12Y23]3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th"&amp;"ể của bài hát. Bản nhạc này kéo dài trong [T1M213] giây và thuộc thể loại nhạc [G1E2N3R4E5].")</f>
        <v>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thể của bài hát. Bản nhạc này kéo dài trong [T1M213] giây và thuộc thể loại nhạc [G1E2N3R4E5].</v>
      </c>
      <c r="D905" s="2"/>
    </row>
    <row r="906">
      <c r="A906" s="1" t="s">
        <v>233</v>
      </c>
      <c r="B906" s="1" t="s">
        <v>1574</v>
      </c>
      <c r="C906" s="2" t="str">
        <f>IFERROR(__xludf.DUMMYFUNCTION("GOOGLETRANSLATE(B906, ""en"", ""vi"")"),"Bài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"&amp;"chất lượng đặc biệt của nó.")</f>
        <v>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chất lượng đặc biệt của nó.</v>
      </c>
      <c r="D906" s="2"/>
    </row>
    <row r="907">
      <c r="A907" s="1" t="s">
        <v>416</v>
      </c>
      <c r="B907" s="1" t="s">
        <v>1575</v>
      </c>
      <c r="C907" s="2" t="str">
        <f>IFERROR(__xludf.DUMMYFUNCTION("GOOGLETRANSLATE(B907, ""en"", ""vi"")"),"Âm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"&amp;"kết hợp [I1N2S3T4R5U6M7E8N9T0S1], mang lại âm thanh khác biệt. Nó được chơi ở tốc độ [te0mp1o2] cao với đồng hồ đo [T1I2M3E4_5S6I7G8N9A0T1U2R3E4], góp phần tạo nên bản chất tràn đầy năng lượng của nó. Âm nhạc gợi lên cảm giác [E1M2O3T4I5O6N7], điều này cà"&amp;"ng làm tăng thêm sức hấp dẫn của nó.")</f>
        <v>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kết hợp [I1N2S3T4R5U6M7E8N9T0S1], mang lại âm thanh khác biệt. Nó được chơi ở tốc độ [te0mp1o2] cao với đồng hồ đo [T1I2M3E4_5S6I7G8N9A0T1U2R3E4], góp phần tạo nên bản chất tràn đầy năng lượng của nó. Âm nhạc gợi lên cảm giác [E1M2O3T4I5O6N7], điều này càng làm tăng thêm sức hấp dẫn của nó.</v>
      </c>
      <c r="D907" s="2"/>
    </row>
    <row r="908">
      <c r="A908" s="1" t="s">
        <v>164</v>
      </c>
      <c r="B908" s="1" t="s">
        <v>1576</v>
      </c>
      <c r="C908" s="2" t="str">
        <f>IFERROR(__xludf.DUMMYFUNCTION("GOOGLETRANSLATE(B908, ""en"", ""vi"")"),"Đoạn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[I1N2S3T4R5U6M7E"&amp;"8N9T0S1]. Âm nhạc tuân theo [[T01I12M23E34_45S56I67G78N89A90T01U12R23E34]4 t5im6e 7si8gn9at0ur1e2] và được phát ở tốc độ vừa phải, truyền tải hiệu quả [E1M2O3T4I5O6N7].")</f>
        <v>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[I1N2S3T4R5U6M7E8N9T0S1]. Âm nhạc tuân theo [[T01I12M23E34_45S56I67G78N89A90T01U12R23E34]4 t5im6e 7si8gn9at0ur1e2] và được phát ở tốc độ vừa phải, truyền tải hiệu quả [E1M2O3T4I5O6N7].</v>
      </c>
      <c r="D908" s="2"/>
    </row>
    <row r="909">
      <c r="A909" s="1" t="s">
        <v>1044</v>
      </c>
      <c r="B909" s="1" t="s">
        <v>1577</v>
      </c>
      <c r="C909" s="2" t="str">
        <f>IFERROR(__xludf.DUMMYFUNCTION("GOOGLETRANSLATE(B909, ""en"", ""vi"")"),"Loại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k"&amp;"hác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"&amp;"[G1E2N3R4E5] điển hình.")</f>
        <v>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[G1E2N3R4E5] điển hình.</v>
      </c>
      <c r="D909" s="2"/>
    </row>
    <row r="910">
      <c r="A910" s="1" t="s">
        <v>877</v>
      </c>
      <c r="B910" s="1" t="s">
        <v>1578</v>
      </c>
      <c r="C910" s="2" t="str">
        <f>IFERROR(__xludf.DUMMYFUNCTION("GOOGLETRANSLATE(B910, ""en"", ""vi"")"),"Bản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đặc"&amp;"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f>
        <v>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v>
      </c>
      <c r="D910" s="2"/>
    </row>
    <row r="911">
      <c r="A911" s="1" t="s">
        <v>1579</v>
      </c>
      <c r="B911" s="1" t="s">
        <v>1580</v>
      </c>
      <c r="C911" s="2" t="str">
        <f>IFERROR(__xludf.DUMMYFUNCTION("GOOGLETRANSLATE(B911, ""en"", ""vi"")"),"Âm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[[N01U12M23_34B45A56R"&amp;"67S78]8 b9ar0s1]. Điều thú vị là bài hát này đã chọn không kết hợp [I1N2S3T4R5U6M7E8N9T0S1], càng nhấn mạnh thêm nét độc đáo của nó.")</f>
        <v>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[[N01U12M23_34B45A56R67S78]8 b9ar0s1]. Điều thú vị là bài hát này đã chọn không kết hợp [I1N2S3T4R5U6M7E8N9T0S1], càng nhấn mạnh thêm nét độc đáo của nó.</v>
      </c>
      <c r="D911" s="2"/>
    </row>
    <row r="912">
      <c r="A912" s="1" t="s">
        <v>665</v>
      </c>
      <c r="B912" s="1" t="s">
        <v>1581</v>
      </c>
      <c r="C912" s="2" t="str">
        <f>IFERROR(__xludf.DUMMYFUNCTION("GOOGLETRANSLATE(B912, ""en"", ""vi"")"),"Âm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[[K01"&amp;"E12Y23]3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[I1N2S3T4R5U6M7"&amp;"E8N9T0S1], bổ sung thêm kết cấu và bầu không khí tổng thể của bản nhạc. Điều thú vị là bài hát sử dụng [[T01I12M23E34_45S56I67G78N89A90T01U12R23E34]4 t5im6e 7si8gn9at0ur1e2] khác thường, góp phần tạo nên âm thanh độc đáo hơn nữa. Mặc dù có [te0mp1o2] cao "&amp;"nhưng âm nhạc không tuân theo các quy ước thông thường của phong cách [G1E2N3R4E5], khiến nó trở thành một bản nhạc thực sự sáng tạo và thú vị.")</f>
        <v>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[I1N2S3T4R5U6M7E8N9T0S1], bổ sung thêm kết cấu và bầu không khí tổng thể của bản nhạc. Điều thú vị là bài hát sử dụng [[T01I12M23E34_45S56I67G78N89A90T01U12R23E34]4 t5im6e 7si8gn9at0ur1e2] khác thường, góp phần tạo nên âm thanh độc đáo hơn nữa. Mặc dù có [te0mp1o2] cao nhưng âm nhạc không tuân theo các quy ước thông thường của phong cách [G1E2N3R4E5], khiến nó trở thành một bản nhạc thực sự sáng tạo và thú vị.</v>
      </c>
      <c r="D912" s="2"/>
    </row>
    <row r="913">
      <c r="A913" s="1" t="s">
        <v>1582</v>
      </c>
      <c r="B913" s="1" t="s">
        <v>1583</v>
      </c>
      <c r="C913" s="2" t="str">
        <f>IFERROR(__xludf.DUMMYFUNCTION("GOOGLETRANSLATE(B913, ""en"", ""vi"")"),"Bản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củ"&amp;"a [I1N2S3T4R5U6M7E8N9T0S1]. Nhìn chung, [te0mp1o2] của âm nhạc càng làm tăng thêm bản chất tràn đầy năng lượng của nó.")</f>
        <v>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 [I1N2S3T4R5U6M7E8N9T0S1]. Nhìn chung, [te0mp1o2] của âm nhạc càng làm tăng thêm bản chất tràn đầy năng lượng của nó.</v>
      </c>
      <c r="D913" s="2"/>
    </row>
    <row r="914">
      <c r="A914" s="1" t="s">
        <v>1584</v>
      </c>
      <c r="B914" s="1" t="s">
        <v>1585</v>
      </c>
      <c r="C914" s="2" t="str">
        <f>IFERROR(__xludf.DUMMYFUNCTION("GOOGLETRANSLATE(B914, ""en"", ""vi"")"),"Phạm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nà"&amp;"y không gợi lên âm thanh [G1E2N3R4E5] cổ điển.")</f>
        <v>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này không gợi lên âm thanh [G1E2N3R4E5] cổ điển.</v>
      </c>
      <c r="D914" s="2"/>
    </row>
    <row r="915">
      <c r="A915" s="1" t="s">
        <v>1586</v>
      </c>
      <c r="B915" s="1" t="s">
        <v>1587</v>
      </c>
      <c r="C915" s="2" t="str">
        <f>IFERROR(__xludf.DUMMYFUNCTION("GOOGLETRANSLATE(B915, ""en"", ""vi"")"),"Nhạc có [te0mp1o2] nhanh và thời gian chạy là [T1M213] giây, trong khi [te0mp1o2] của nó nằm ở khoảng giữa. [ti0me1 s2ig3na4tu5re6] của nó là [T1I2M3E4_5S6I7G8N9A0T1U2R3E4].")</f>
        <v>Nhạc có [te0mp1o2] nhanh và thời gian chạy là [T1M213] giây, trong khi [te0mp1o2] của nó nằm ở khoảng giữa. [ti0me1 s2ig3na4tu5re6] của nó là [T1I2M3E4_5S6I7G8N9A0T1U2R3E4].</v>
      </c>
      <c r="D915" s="2"/>
    </row>
    <row r="916">
      <c r="A916" s="1" t="s">
        <v>1027</v>
      </c>
      <c r="B916" s="1" t="s">
        <v>1588</v>
      </c>
      <c r="C916" s="2" t="str">
        <f>IFERROR(__xludf.DUMMYFUNCTION("GOOGLETRANSLATE(B916, ""en"", ""vi"")"),"Việc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ch"&amp;"ung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"&amp;"nghệ thuật, khiến nó trở thành trải nghiệm nghe mạnh mẽ và đáng nhớ.")</f>
        <v>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nghệ thuật, khiến nó trở thành trải nghiệm nghe mạnh mẽ và đáng nhớ.</v>
      </c>
      <c r="D916" s="2"/>
    </row>
    <row r="917">
      <c r="A917" s="1" t="s">
        <v>1589</v>
      </c>
      <c r="B917" s="1" t="s">
        <v>1590</v>
      </c>
      <c r="C917" s="2" t="str">
        <f>IFERROR(__xludf.DUMMYFUNCTION("GOOGLETRANSLATE(B917, ""en"", ""vi"")"),"Âm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gi"&amp;"ây nhưng bài hát này đặc biệt thiếu sự hiện diện của bất kỳ nhạc cụ nào.")</f>
        <v>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giây nhưng bài hát này đặc biệt thiếu sự hiện diện của bất kỳ nhạc cụ nào.</v>
      </c>
      <c r="D917" s="2"/>
    </row>
    <row r="918">
      <c r="A918" s="1" t="s">
        <v>1591</v>
      </c>
      <c r="B918" s="1" t="s">
        <v>1592</v>
      </c>
      <c r="C918" s="2" t="str">
        <f>IFERROR(__xludf.DUMMYFUNCTION("GOOGLETRANSLATE(B918, ""en"", ""vi"")"),"Bản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há"&amp;"t này không có bất kỳ tính năng [I1N2S3T4R5U6M7E8N9T0S1] nào.")</f>
        <v>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hát này không có bất kỳ tính năng [I1N2S3T4R5U6M7E8N9T0S1] nào.</v>
      </c>
      <c r="D918" s="2"/>
    </row>
    <row r="919">
      <c r="A919" s="1" t="s">
        <v>1593</v>
      </c>
      <c r="B919" s="1" t="s">
        <v>1594</v>
      </c>
      <c r="C919" s="2" t="str">
        <f>IFERROR(__xludf.DUMMYFUNCTION("GOOGLETRANSLATE(B919, ""en"", ""vi"")"),"Thời lượng của bài hát là [T1M213] giây và nhịp điệu của nó rất hài hòa, được bổ sung bởi nhịp điệu của âm nhạc là [T1I2M3E4_5S6I7G8N9A0T1U2R3E4].")</f>
        <v>Thời lượng của bài hát là [T1M213] giây và nhịp điệu của nó rất hài hòa, được bổ sung bởi nhịp điệu của âm nhạc là [T1I2M3E4_5S6I7G8N9A0T1U2R3E4].</v>
      </c>
      <c r="D919" s="2"/>
    </row>
    <row r="920">
      <c r="A920" s="1" t="s">
        <v>701</v>
      </c>
      <c r="B920" s="1" t="s">
        <v>1595</v>
      </c>
      <c r="C920" s="2" t="str">
        <f>IFERROR(__xludf.DUMMYFUNCTION("GOOGLETRANSLATE(B920, ""en"", ""vi"")"),"Đoạn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n"&amp;"hạc,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th"&amp;"ể khơi gợi phản ứng cảm xúc mạnh mẽ ở người nghe.")</f>
        <v>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thể khơi gợi phản ứng cảm xúc mạnh mẽ ở người nghe.</v>
      </c>
      <c r="D920" s="2"/>
    </row>
    <row r="921">
      <c r="A921" s="1" t="s">
        <v>797</v>
      </c>
      <c r="B921" s="1" t="s">
        <v>1596</v>
      </c>
      <c r="C921" s="2" t="str">
        <f>IFERROR(__xludf.DUMMYFUNCTION("GOOGLETRANSLATE(B921, ""en"", ""vi"")"),"Mỗi ô nhịp chứa một số nhịp nhất định. [te0mp1o2] của bài hát được đo bằng nhịp mỗi phút (BPM).")</f>
        <v>Mỗi ô nhịp chứa một số nhịp nhất định. [te0mp1o2] của bài hát được đo bằng nhịp mỗi phút (BPM).</v>
      </c>
      <c r="D921" s="2"/>
    </row>
    <row r="922">
      <c r="A922" s="1" t="s">
        <v>1597</v>
      </c>
      <c r="B922" s="1" t="s">
        <v>1598</v>
      </c>
      <c r="C922" s="2" t="str">
        <f>IFERROR(__xludf.DUMMYFUNCTION("GOOGLETRANSLATE(B922, ""en"", ""vi"")"),"Bài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phố"&amp;"i khí của bài hát này. Với nhịp nhanh và âm thanh khác biệt, nó khác biệt với các quy ước của thể loại [G1E2N3R4E5].")</f>
        <v>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phối khí của bài hát này. Với nhịp nhanh và âm thanh khác biệt, nó khác biệt với các quy ước của thể loại [G1E2N3R4E5].</v>
      </c>
      <c r="D922" s="2"/>
    </row>
    <row r="923">
      <c r="A923" s="1" t="s">
        <v>202</v>
      </c>
      <c r="B923" s="1" t="s">
        <v>1599</v>
      </c>
      <c r="C923" s="2" t="str">
        <f>IFERROR(__xludf.DUMMYFUNCTION("GOOGLETRANSLATE(B923, ""en"", ""vi"")"),"Sự lựa chọn [[K01E12Y23]3 k4ey5] trong bản nhạc này tạo nên một trải nghiệm quyến rũ và đáng nhớ, được nâng cao nhờ nhịp điệu vô cùng mạnh mẽ trong bài hát.")</f>
        <v>Sự lựa chọn [[K01E12Y23]3 k4ey5] trong bản nhạc này tạo nên một trải nghiệm quyến rũ và đáng nhớ, được nâng cao nhờ nhịp điệu vô cùng mạnh mẽ trong bài hát.</v>
      </c>
      <c r="D923" s="2"/>
    </row>
    <row r="924">
      <c r="A924" s="1" t="s">
        <v>1600</v>
      </c>
      <c r="B924" s="1" t="s">
        <v>1601</v>
      </c>
      <c r="C924" s="2" t="str">
        <f>IFERROR(__xludf.DUMMYFUNCTION("GOOGLETRANSLATE(B924, ""en"", ""vi"")"),"Thời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trong"&amp;" bài hát này, bạn sẽ tìm thấy [N1U2M3_4B5A6R7S8].")</f>
        <v>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 bài hát này, bạn sẽ tìm thấy [N1U2M3_4B5A6R7S8].</v>
      </c>
      <c r="D924" s="2"/>
    </row>
    <row r="925">
      <c r="A925" s="1" t="s">
        <v>592</v>
      </c>
      <c r="B925" s="1" t="s">
        <v>1602</v>
      </c>
      <c r="C925" s="2" t="str">
        <f>IFERROR(__xludf.DUMMYFUNCTION("GOOGLETRANSLATE(B925, ""en"", ""vi"")"),"Phạm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than"&amp;"h từ [I1N2S3T4R5U6M7E8N9T0S1] và kết hợp máy đo [T1I2M3E4_5S6I7G8N9A0T1U2R3E4]. Dù được trình diễn nhanh nhưng bài hát lại đi chệch khỏi tiêu chuẩn đặc trưng của thể loại [G1E2N3R4E5].")</f>
        <v>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thanh từ [I1N2S3T4R5U6M7E8N9T0S1] và kết hợp máy đo [T1I2M3E4_5S6I7G8N9A0T1U2R3E4]. Dù được trình diễn nhanh nhưng bài hát lại đi chệch khỏi tiêu chuẩn đặc trưng của thể loại [G1E2N3R4E5].</v>
      </c>
      <c r="D925" s="2"/>
    </row>
    <row r="926">
      <c r="A926" s="1" t="s">
        <v>419</v>
      </c>
      <c r="B926" s="1" t="s">
        <v>1603</v>
      </c>
      <c r="C926" s="2" t="str">
        <f>IFERROR(__xludf.DUMMYFUNCTION("GOOGLETRANSLATE(B926, ""en"", ""vi"")"),"Bài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[[N01U12M23_34B45A56R"&amp;"67S78]8 b9ar0s1].")</f>
        <v>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[[N01U12M23_34B45A56R67S78]8 b9ar0s1].</v>
      </c>
      <c r="D926" s="2"/>
    </row>
    <row r="927">
      <c r="A927" s="1" t="s">
        <v>227</v>
      </c>
      <c r="B927" s="1" t="s">
        <v>1604</v>
      </c>
      <c r="C927" s="2" t="str">
        <f>IFERROR(__xludf.DUMMYFUNCTION("GOOGLETRANSLATE(B927, ""en"", ""vi"")"),"Đoạn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ph"&amp;"ải, không quá nhanh cũng không quá chậm, bản nhạc gợi lên âm hưởng cổ điển của [G1E2N3R4E5]. Nhìn chung, bản nhạc thể hiện sự pha trộn hài hòa giữa giai điệu và nhịp điệu, mang lại trải nghiệm nghe thú vị.")</f>
        <v>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phải, không quá nhanh cũng không quá chậm, bản nhạc gợi lên âm hưởng cổ điển của [G1E2N3R4E5]. Nhìn chung, bản nhạc thể hiện sự pha trộn hài hòa giữa giai điệu và nhịp điệu, mang lại trải nghiệm nghe thú vị.</v>
      </c>
      <c r="D927" s="2"/>
    </row>
    <row r="928">
      <c r="A928" s="1" t="s">
        <v>1605</v>
      </c>
      <c r="B928" s="1" t="s">
        <v>1606</v>
      </c>
      <c r="C928" s="2" t="str">
        <f>IFERROR(__xludf.DUMMYFUNCTION("GOOGLETRANSLATE(B928, ""en"", ""vi"")"),"Bài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phẩ"&amp;"m này, mang lại cảm giác tối giản hơn.")</f>
        <v>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phẩm này, mang lại cảm giác tối giản hơn.</v>
      </c>
      <c r="D928" s="2"/>
    </row>
    <row r="929">
      <c r="A929" s="1" t="s">
        <v>1607</v>
      </c>
      <c r="B929" s="1" t="s">
        <v>1608</v>
      </c>
      <c r="C929" s="2" t="str">
        <f>IFERROR(__xludf.DUMMYFUNCTION("GOOGLETRANSLATE(B929, ""en"", ""vi"")"),"Bản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nhiê"&amp;"n, bất chấp những đặc điểm độc đáo này, nó không thể hiện bản chất của thể loại [G1E2N3R4E5].")</f>
        <v>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nhiên, bất chấp những đặc điểm độc đáo này, nó không thể hiện bản chất của thể loại [G1E2N3R4E5].</v>
      </c>
      <c r="D929" s="2"/>
    </row>
    <row r="930">
      <c r="A930" s="1" t="s">
        <v>1609</v>
      </c>
      <c r="B930" s="1" t="s">
        <v>1610</v>
      </c>
      <c r="C930" s="2" t="str">
        <f>IFERROR(__xludf.DUMMYFUNCTION("GOOGLETRANSLATE(B930, ""en"", ""vi"")"),"Tác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k4ey5"&amp;"]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tổng thể của âm nhạc. Bài h"&amp;"át tuân theo nhịp [T1I2M3E4_5S6I7G8N9A0T1U2R3E4] và tiến dần đến [[N01U12M23_34B45A56R67S78]8 b9ar0s1], tuân thủ các quy ước của truyền thống âm nhạc phản ánh [G1E2N3R4E5]. Cuối cùng, với thời lượng [T1M213] giây, bản nhạc mang đến trải nghiệm nghe trọn v"&amp;"ẹn và thỏa mãn.")</f>
        <v>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tổng thể của âm nhạc. Bài hát tuân theo nhịp [T1I2M3E4_5S6I7G8N9A0T1U2R3E4] và tiến dần đến [[N01U12M23_34B45A56R67S78]8 b9ar0s1], tuân thủ các quy ước của truyền thống âm nhạc phản ánh [G1E2N3R4E5]. Cuối cùng, với thời lượng [T1M213] giây, bản nhạc mang đến trải nghiệm nghe trọn vẹn và thỏa mãn.</v>
      </c>
      <c r="D930" s="2"/>
    </row>
    <row r="931">
      <c r="A931" s="1" t="s">
        <v>1611</v>
      </c>
      <c r="B931" s="1" t="s">
        <v>1612</v>
      </c>
      <c r="C931" s="2" t="str">
        <f>IFERROR(__xludf.DUMMYFUNCTION("GOOGLETRANSLATE(B931, ""en"", ""vi"")"),"Bài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"&amp;"bằng, không quá nhanh cũng không quá chậm, giúp người nghe có thể thưởng thức trọn vẹn bản nhạc.")</f>
        <v>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bằng, không quá nhanh cũng không quá chậm, giúp người nghe có thể thưởng thức trọn vẹn bản nhạc.</v>
      </c>
      <c r="D931" s="2"/>
    </row>
    <row r="932">
      <c r="A932" s="1" t="s">
        <v>110</v>
      </c>
      <c r="B932" s="1" t="s">
        <v>1613</v>
      </c>
      <c r="C932" s="2" t="str">
        <f>IFERROR(__xludf.DUMMYFUNCTION("GOOGLETRANSLATE(B932, ""en"", ""vi"")"),"Dải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Phạ"&amp;"m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giú"&amp;"p nó trở nên khác biệt và nâng cao sức hấp dẫn của nó đối với những người thích sự sắp xếp âm nhạc phong phú, nhiều tầng.")</f>
        <v>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giúp nó trở nên khác biệt và nâng cao sức hấp dẫn của nó đối với những người thích sự sắp xếp âm nhạc phong phú, nhiều tầng.</v>
      </c>
      <c r="D932" s="2"/>
    </row>
    <row r="933">
      <c r="A933" s="1" t="s">
        <v>1306</v>
      </c>
      <c r="B933" s="1" t="s">
        <v>1614</v>
      </c>
      <c r="C933" s="2" t="str">
        <f>IFERROR(__xludf.DUMMYFUNCTION("GOOGLETRANSLATE(B933, ""en"", ""vi"")"),"Lựa chọn âm nhạc [[K01E12Y23]3 k4ey5] mang lại trải nghiệm lôi cuốn và đáng nhớ khi bài hát được trình diễn nhanh.")</f>
        <v>Lựa chọn âm nhạc [[K01E12Y23]3 k4ey5] mang lại trải nghiệm lôi cuốn và đáng nhớ khi bài hát được trình diễn nhanh.</v>
      </c>
      <c r="D933" s="2"/>
    </row>
    <row r="934">
      <c r="A934" s="1" t="s">
        <v>1615</v>
      </c>
      <c r="B934" s="1" t="s">
        <v>1616</v>
      </c>
      <c r="C934" s="2" t="str">
        <f>IFERROR(__xludf.DUMMYFUNCTION("GOOGLETRANSLATE(B934, ""en"", ""vi"")"),"Với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sử"&amp;" dụng [I1N2S3T4R5U6M7E8N9T0S1] và được chơi ở tốc độ nhanh, đồng thời thể hiện [[N01U12M23_34B45A56R67S78]8 b9ar0s1] xuyên suốt bài hát.")</f>
        <v>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 dụng [I1N2S3T4R5U6M7E8N9T0S1] và được chơi ở tốc độ nhanh, đồng thời thể hiện [[N01U12M23_34B45A56R67S78]8 b9ar0s1] xuyên suốt bài hát.</v>
      </c>
      <c r="D934" s="2"/>
    </row>
    <row r="935">
      <c r="A935" s="1" t="s">
        <v>529</v>
      </c>
      <c r="B935" s="1" t="s">
        <v>1617</v>
      </c>
      <c r="C935" s="2" t="str">
        <f>IFERROR(__xludf.DUMMYFUNCTION("GOOGLETRANSLATE(B935, ""en"", ""vi"")"),"[ti0me1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f>
        <v>[ti0me1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v>
      </c>
      <c r="D935" s="2"/>
    </row>
    <row r="936">
      <c r="A936" s="1" t="s">
        <v>1618</v>
      </c>
      <c r="B936" s="1" t="s">
        <v>1619</v>
      </c>
      <c r="C936" s="2" t="str">
        <f>IFERROR(__xludf.DUMMYFUNCTION("GOOGLETRANSLATE(B936, ""en"", ""vi"")"),"Âm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[T1M213]"&amp;" giây. Ngoài ra, [ti0me1 s2ig3na4tu5re6] của nó không điển hình, càng góp phần tạo nên âm thanh độc đáo của nó.")</f>
        <v>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 giây. Ngoài ra, [ti0me1 s2ig3na4tu5re6] của nó không điển hình, càng góp phần tạo nên âm thanh độc đáo của nó.</v>
      </c>
      <c r="D936" s="2"/>
    </row>
    <row r="937">
      <c r="A937" s="1" t="s">
        <v>35</v>
      </c>
      <c r="B937" s="1" t="s">
        <v>1620</v>
      </c>
      <c r="C937" s="2" t="str">
        <f>IFERROR(__xludf.DUMMYFUNCTION("GOOGLETRANSLATE(B937, ""en"", ""vi"")"),"Bài hát này phát trong TM1 giây và đã cố tình loại trừ các nhạc cụ.")</f>
        <v>Bài hát này phát trong TM1 giây và đã cố tình loại trừ các nhạc cụ.</v>
      </c>
      <c r="D937" s="2"/>
    </row>
    <row r="938">
      <c r="A938" s="1" t="s">
        <v>1621</v>
      </c>
      <c r="B938" s="1" t="s">
        <v>1622</v>
      </c>
      <c r="C938" s="2" t="str">
        <f>IFERROR(__xludf.DUMMYFUNCTION("GOOGLETRANSLATE(B938, ""en"", ""vi"")"),"Loại nhạc này mang lại trải nghiệm nghe độc ​​đáo và quyến rũ với dải cao độ [R1A2N3G4E5] [oc0ta1ve2s3] và lựa chọn [[K01E12Y23]3 k4ey5]. Độ dài của bài hát là [T1M213] giây và có đoạn [ti0me1 s2ig3na4tu5re6 o7f 8[T91I02M13E24_35S46I57G68N79A80T91U02R13E2"&amp;"4]3 khác thường. Sự vắng mặt có chủ ý của [I1N2S3T4R5U6M7E8N9T0] trong phần giai điệu đã làm tăng thêm khả năng ghi nhớ tổng thể của bài hát. Với khoảng [[N01U12M23_34B45A56R67S78]8 b9ar0s1], bản nhạc này mang đến trải nghiệm âm nhạc thực sự khác biệt và "&amp;"đáng nhớ.")</f>
        <v>Loại nhạc này mang lại trải nghiệm nghe độc ​​đáo và quyến rũ với dải cao độ [R1A2N3G4E5] [oc0ta1ve2s3] và lựa chọn [[K01E12Y23]3 k4ey5]. Độ dài của bài hát là [T1M213] giây và có đoạn [ti0me1 s2ig3na4tu5re6 o7f 8[T91I02M13E24_35S46I57G68N79A80T91U02R13E24]3 khác thường. Sự vắng mặt có chủ ý của [I1N2S3T4R5U6M7E8N9T0] trong phần giai điệu đã làm tăng thêm khả năng ghi nhớ tổng thể của bài hát. Với khoảng [[N01U12M23_34B45A56R67S78]8 b9ar0s1], bản nhạc này mang đến trải nghiệm âm nhạc thực sự khác biệt và đáng nhớ.</v>
      </c>
      <c r="D938" s="2"/>
    </row>
    <row r="939">
      <c r="A939" s="1" t="s">
        <v>956</v>
      </c>
      <c r="B939" s="1" t="s">
        <v>1623</v>
      </c>
      <c r="C939" s="2" t="str">
        <f>IFERROR(__xludf.DUMMYFUNCTION("GOOGLETRANSLATE(B939, ""en"", ""vi"")"),"Bản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lư"&amp;"ợng.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đáo"&amp;" của nó. Tổng cộng, bài hát kéo dài trong [T1M213] giây, khiến nó trở thành một trải nghiệm hấp dẫn và đáng nhớ.")</f>
        <v>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 của nó. Tổng cộng, bài hát kéo dài trong [T1M213] giây, khiến nó trở thành một trải nghiệm hấp dẫn và đáng nhớ.</v>
      </c>
      <c r="D939" s="2"/>
    </row>
    <row r="940">
      <c r="A940" s="1" t="s">
        <v>1343</v>
      </c>
      <c r="B940" s="1" t="s">
        <v>1624</v>
      </c>
      <c r="C940" s="2" t="str">
        <f>IFERROR(__xludf.DUMMYFUNCTION("GOOGLETRANSLATE(B940, ""en"", ""vi"")"),"Loại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[I1"&amp;"N2S3T4R5U6M7E8N9T0S1]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"&amp;"thể loại này phải nghe.")</f>
        <v>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thể loại này phải nghe.</v>
      </c>
      <c r="D940" s="2"/>
    </row>
    <row r="941">
      <c r="A941" s="1" t="s">
        <v>1625</v>
      </c>
      <c r="B941" s="1" t="s">
        <v>1626</v>
      </c>
      <c r="C941" s="2" t="str">
        <f>IFERROR(__xludf.DUMMYFUNCTION("GOOGLETRANSLATE(B941, ""en"", ""vi"")"),"Phần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d"&amp;"ẫn.")</f>
        <v>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dẫn.</v>
      </c>
      <c r="D941" s="2"/>
    </row>
    <row r="942">
      <c r="A942" s="1" t="s">
        <v>1627</v>
      </c>
      <c r="B942" s="1" t="s">
        <v>1628</v>
      </c>
      <c r="C942" s="2" t="str">
        <f>IFERROR(__xludf.DUMMYFUNCTION("GOOGLETRANSLATE(B942, ""en"", ""vi"")"),"Bài hát này được sáng tác trong [[K01E12Y23]3 k4ey5] và di chuyển với tốc độ nhanh chỉ với [te0mp1o2] bên phải. Ngoài ra, [ti0me1 s2ig3na4tu5re6] của bài hát này không điển hình, bao gồm [T1I2M3E4_5S6I7G8N9A0T1U2R3E4].")</f>
        <v>Bài hát này được sáng tác trong [[K01E12Y23]3 k4ey5] và di chuyển với tốc độ nhanh chỉ với [te0mp1o2] bên phải. Ngoài ra, [ti0me1 s2ig3na4tu5re6] của bài hát này không điển hình, bao gồm [T1I2M3E4_5S6I7G8N9A0T1U2R3E4].</v>
      </c>
      <c r="D942" s="2"/>
    </row>
    <row r="943">
      <c r="A943" s="1" t="s">
        <v>1629</v>
      </c>
      <c r="B943" s="1" t="s">
        <v>1630</v>
      </c>
      <c r="C943" s="2" t="str">
        <f>IFERROR(__xludf.DUMMYFUNCTION("GOOGLETRANSLATE(B943, ""en"", ""vi"")"),"Việc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nh"&amp;"ịp điệu của âm nhạc. Cùng với nhau, những yếu tố này phối hợp với nhau để tạo ra một trải nghiệm âm nhạc khác biệt, vừa gợi cảm xúc vừa mang tính kỹ thuật.")</f>
        <v>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nhịp điệu của âm nhạc. Cùng với nhau, những yếu tố này phối hợp với nhau để tạo ra một trải nghiệm âm nhạc khác biệt, vừa gợi cảm xúc vừa mang tính kỹ thuật.</v>
      </c>
      <c r="D943" s="2"/>
    </row>
    <row r="944">
      <c r="A944" s="1" t="s">
        <v>19</v>
      </c>
      <c r="B944" s="1" t="s">
        <v>1631</v>
      </c>
      <c r="C944" s="2" t="str">
        <f>IFERROR(__xludf.DUMMYFUNCTION("GOOGLETRANSLATE(B944, ""en"", ""vi"")"),"Phạm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"&amp;"giây và [te0mp1o2] nhanh, [I1N2S3T4R5U6M7E8N9T0S1] đóng một vai trò quan trọng trong bài hát này, đi kèm với [ti0me1 s2ig3na4tu5re6 o7f 8[T91I02M13E24_35S46I57G68N79A80T91U02R 13E24]3]. Mặc dù [te0mp1o2] vừa phải, âm nhạc truyền tải [E1M2O3T4I5O6N7] một c"&amp;"ách hiệu quả và kéo dài [[N01U12M23_34B45A56R67S78]8 b9ar0s1].")</f>
        <v>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giây và [te0mp1o2] nhanh, [I1N2S3T4R5U6M7E8N9T0S1] đóng một vai trò quan trọng trong bài hát này, đi kèm với [ti0me1 s2ig3na4tu5re6 o7f 8[T91I02M13E24_35S46I57G68N79A80T91U02R 13E24]3]. Mặc dù [te0mp1o2] vừa phải, âm nhạc truyền tải [E1M2O3T4I5O6N7] một cách hiệu quả và kéo dài [[N01U12M23_34B45A56R67S78]8 b9ar0s1].</v>
      </c>
      <c r="D944" s="2"/>
    </row>
    <row r="945">
      <c r="A945" s="1" t="s">
        <v>1632</v>
      </c>
      <c r="B945" s="1" t="s">
        <v>1633</v>
      </c>
      <c r="C945" s="2" t="str">
        <f>IFERROR(__xludf.DUMMYFUNCTION("GOOGLETRANSLATE(B945, ""en"", ""vi"")"),"Bản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p"&amp;"hú hơn nhờ việc bổ sung [I1N2S3T4R5U6M7E8N9T0S1], góp phần tạo nên sự phong phú và sâu sắc tổng thể của sáng tác.")</f>
        <v>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phú hơn nhờ việc bổ sung [I1N2S3T4R5U6M7E8N9T0S1], góp phần tạo nên sự phong phú và sâu sắc tổng thể của sáng tác.</v>
      </c>
      <c r="D945" s="2"/>
    </row>
    <row r="946">
      <c r="A946" s="1" t="s">
        <v>291</v>
      </c>
      <c r="B946" s="1" t="s">
        <v>1634</v>
      </c>
      <c r="C946" s="2" t="str">
        <f>IFERROR(__xludf.DUMMYFUNCTION("GOOGLETRANSLATE(B946, ""en"", ""vi"")"),"Trong bài hát này, phạm vi cao độ giới hạn của bản nhạc là [R1A2N3G4E5] [oc0ta1ve2s3] cho phép nhấn mạnh hơn vào các sắc thái của giai điệu và nhịp điệu, do đó, bạn sẽ không tìm thấy bất kỳ [I1N2S3T4R5U6M7E8N9T0S1] nào.")</f>
        <v>Trong bài hát này, phạm vi cao độ giới hạn của bản nhạc là [R1A2N3G4E5] [oc0ta1ve2s3] cho phép nhấn mạnh hơn vào các sắc thái của giai điệu và nhịp điệu, do đó, bạn sẽ không tìm thấy bất kỳ [I1N2S3T4R5U6M7E8N9T0S1] nào.</v>
      </c>
      <c r="D946" s="2"/>
    </row>
    <row r="947">
      <c r="A947" s="1" t="s">
        <v>1635</v>
      </c>
      <c r="B947" s="1" t="s">
        <v>1636</v>
      </c>
      <c r="C947" s="2" t="str">
        <f>IFERROR(__xludf.DUMMYFUNCTION("GOOGLETRANSLATE(B947, ""en"", ""vi"")"),"Âm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âm"&amp;" nhạc này góp phần tạo nên nét độc đáo cho bài hát và thể hiện phong cách đặc trưng của thể loại này.")</f>
        <v>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 nhạc này góp phần tạo nên nét độc đáo cho bài hát và thể hiện phong cách đặc trưng của thể loại này.</v>
      </c>
      <c r="D947" s="2"/>
    </row>
    <row r="948">
      <c r="A948" s="1" t="s">
        <v>400</v>
      </c>
      <c r="B948" s="1" t="s">
        <v>1637</v>
      </c>
      <c r="C948" s="2" t="str">
        <f>IFERROR(__xludf.DUMMYFUNCTION("GOOGLETRANSLATE(B948, ""en"", ""vi"")"),"Nhiệm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ti"&amp;"n hoặc ngữ cảnh, tôi rất sẵn lòng giúp bạn tạo một đoạn văn.")</f>
        <v>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tin hoặc ngữ cảnh, tôi rất sẵn lòng giúp bạn tạo một đoạn văn.</v>
      </c>
      <c r="D948" s="2"/>
    </row>
    <row r="949">
      <c r="A949" s="1" t="s">
        <v>1638</v>
      </c>
      <c r="B949" s="1" t="s">
        <v>1639</v>
      </c>
      <c r="C949" s="2" t="str">
        <f>IFERROR(__xludf.DUMMYFUNCTION("GOOGLETRANSLATE(B949, ""en"", ""vi"")"),"Việc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chón"&amp;"g và kéo dài trong [T1M213] giây, mang lại trải nghiệm nghe hấp dẫn về tổng thể.")</f>
        <v>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chóng và kéo dài trong [T1M213] giây, mang lại trải nghiệm nghe hấp dẫn về tổng thể.</v>
      </c>
      <c r="D949" s="2"/>
    </row>
    <row r="950">
      <c r="A950" s="1" t="s">
        <v>1640</v>
      </c>
      <c r="B950" s="1" t="s">
        <v>1641</v>
      </c>
      <c r="C950" s="2" t="str">
        <f>IFERROR(__xludf.DUMMYFUNCTION("GOOGLETRANSLATE(B950, ""en"", ""vi"")"),"[ti0me1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hát"&amp;"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c"&amp;"ận sáng tác độc đáo và khả năng truyền tải thông điệp mạnh mẽ mà không cần dựa vào các yếu tố âm nhạc truyền thống.")</f>
        <v>[ti0me1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cận sáng tác độc đáo và khả năng truyền tải thông điệp mạnh mẽ mà không cần dựa vào các yếu tố âm nhạc truyền thống.</v>
      </c>
      <c r="D950" s="2"/>
    </row>
    <row r="951">
      <c r="A951" s="1" t="s">
        <v>1642</v>
      </c>
      <c r="B951" s="1" t="s">
        <v>1643</v>
      </c>
      <c r="C951" s="2" t="str">
        <f>IFERROR(__xludf.DUMMYFUNCTION("GOOGLETRANSLATE(B951, ""en"", ""vi"")"),"[ti0me1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f>
        <v>[ti0me1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v>
      </c>
      <c r="D951" s="2"/>
    </row>
    <row r="952">
      <c r="A952" s="1" t="s">
        <v>1644</v>
      </c>
      <c r="B952" s="1" t="s">
        <v>1645</v>
      </c>
      <c r="C952" s="2" t="str">
        <f>IFERROR(__xludf.DUMMYFUNCTION("GOOGLETRANSLATE(B952, ""en"", ""vi"")"),"Với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t"&amp;"hiền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[["&amp;"N01U12M23_34B45A56R67S78]8 b9ar0s1], sáng tác này thể hiện bản chất đa diện của âm nhạc.")</f>
        <v>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[[N01U12M23_34B45A56R67S78]8 b9ar0s1], sáng tác này thể hiện bản chất đa diện của âm nhạc.</v>
      </c>
      <c r="D952" s="2"/>
    </row>
    <row r="953">
      <c r="A953" s="1" t="s">
        <v>1646</v>
      </c>
      <c r="B953" s="1" t="s">
        <v>1647</v>
      </c>
      <c r="C953" s="2" t="str">
        <f>IFERROR(__xludf.DUMMYFUNCTION("GOOGLETRANSLATE(B953, ""en"", ""vi"")"),"Âm thanh gắn kết và thống nhất xuyên suốt bản nhạc đạt được thông qua việc sử dụng dải cao độ cụ thể [R1A2N3G4E5] [oc0ta1ve2s3]. Bài hát [T1M213]-giây này được sáng tác trong [[K01E12Y23]3 k4ey5] và có nhịp điệu vừa phải, dễ theo dõi. Đồng hồ đo của bản n"&amp;"hạc là [T1I2M3E4_5S6I7G8N9A0T1U2R3E4] và nên phát bằng [I1N2S3T4R5U6M7E8N9T0S1]. Tuy nhiên, điều đáng chú ý là giai điệu trong bản nhạc này không được tạo bằng [I1N2S3T4R5U6M7E8N9T0]. Nhìn chung, những yếu tố này kết hợp với nhau để tạo nên một tác phẩm â"&amp;"m nhạc khác biệt và độc đáo.")</f>
        <v>Âm thanh gắn kết và thống nhất xuyên suốt bản nhạc đạt được thông qua việc sử dụng dải cao độ cụ thể [R1A2N3G4E5] [oc0ta1ve2s3]. Bài hát [T1M213]-giây này được sáng tác trong [[K01E12Y23]3 k4ey5] và có nhịp điệu vừa phải, dễ theo dõi. Đồng hồ đo của bản nhạc là [T1I2M3E4_5S6I7G8N9A0T1U2R3E4] và nên phát bằng [I1N2S3T4R5U6M7E8N9T0S1]. Tuy nhiên, điều đáng chú ý là giai điệu trong bản nhạc này không được tạo bằng [I1N2S3T4R5U6M7E8N9T0]. Nhìn chung, những yếu tố này kết hợp với nhau để tạo nên một tác phẩm âm nhạc khác biệt và độc đáo.</v>
      </c>
      <c r="D953" s="2"/>
    </row>
    <row r="954">
      <c r="A954" s="1" t="s">
        <v>1648</v>
      </c>
      <c r="B954" s="1" t="s">
        <v>1649</v>
      </c>
      <c r="C954" s="2" t="str">
        <f>IFERROR(__xludf.DUMMYFUNCTION("GOOGLETRANSLATE(B954, ""en"", ""vi"")"),"Với phạm vi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sun"&amp;"g bởi [[T01I12M23E34_45S56I67G78N89A90T01U12R23E34]4 t5im6e 7si8gn9at0ur1e2]. Nhịp độ chung của bài hát chậm rãi, tạo nên một hành trình âm nhạc lôi cuốn.")</f>
        <v>Với phạm vi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sung bởi [[T01I12M23E34_45S56I67G78N89A90T01U12R23E34]4 t5im6e 7si8gn9at0ur1e2]. Nhịp độ chung của bài hát chậm rãi, tạo nên một hành trình âm nhạc lôi cuốn.</v>
      </c>
      <c r="D954" s="2"/>
    </row>
    <row r="955">
      <c r="A955" s="1" t="s">
        <v>1650</v>
      </c>
      <c r="B955" s="1" t="s">
        <v>1651</v>
      </c>
      <c r="C955" s="2" t="str">
        <f>IFERROR(__xludf.DUMMYFUNCTION("GOOGLETRANSLATE(B955, ""en"", ""vi"")"),"Với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b"&amp;"iến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tr"&amp;"ở thành trải nghiệm nghe đặc biệt dành cho người hâm mộ [G1E2N3R4E5].")</f>
        <v>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trở thành trải nghiệm nghe đặc biệt dành cho người hâm mộ [G1E2N3R4E5].</v>
      </c>
      <c r="D955" s="2"/>
    </row>
    <row r="956">
      <c r="A956" s="1" t="s">
        <v>1652</v>
      </c>
      <c r="B956" s="1" t="s">
        <v>1653</v>
      </c>
      <c r="C956" s="2" t="str">
        <f>IFERROR(__xludf.DUMMYFUNCTION("GOOGLETRANSLATE(B956, ""en"", ""vi"")"),"Âm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của"&amp;"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8[T91I02M13E24_35S46I57G68N79A80T91U"&amp;"02R13E24]3]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"&amp;"nhạc thực sự độc đáo và đáng nhớ.")</f>
        <v>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nhạc thực sự độc đáo và đáng nhớ.</v>
      </c>
      <c r="D956" s="2"/>
    </row>
    <row r="957">
      <c r="A957" s="1" t="s">
        <v>1654</v>
      </c>
      <c r="B957" s="1" t="s">
        <v>1655</v>
      </c>
      <c r="C957" s="2" t="str">
        <f>IFERROR(__xludf.DUMMYFUNCTION("GOOGLETRANSLATE(B957, ""en"", ""vi"")"),"[[K01E12Y23]3 k4ey5] trong bản nhạc này mang lại âm thanh mạnh mẽ và đáng nhớ, đồng thời bài hát sẽ phát trong [T1M213] giây. Nhịp điệu trong bài hát này rất nhẹ nhàng, dễ nghe, [ti0me1 s2ig3na4tu5re6] của bản nhạc là [T1I2M3E4_5S6I7G8N9A0T1U2R3E4]. [I1N2"&amp;"S3T4R5U6M7E8N9T0S1] nên được đưa vào âm nhạc, tạo nhịp độ cân bằng cho phần trình diễn của nó.")</f>
        <v>[[K01E12Y23]3 k4ey5] trong bản nhạc này mang lại âm thanh mạnh mẽ và đáng nhớ, đồng thời bài hát sẽ phát trong [T1M213] giây. Nhịp điệu trong bài hát này rất nhẹ nhàng, dễ nghe, [ti0me1 s2ig3na4tu5re6] của bản nhạc là [T1I2M3E4_5S6I7G8N9A0T1U2R3E4]. [I1N2S3T4R5U6M7E8N9T0S1] nên được đưa vào âm nhạc, tạo nhịp độ cân bằng cho phần trình diễn của nó.</v>
      </c>
      <c r="D957" s="2"/>
    </row>
    <row r="958">
      <c r="A958" s="1" t="s">
        <v>1656</v>
      </c>
      <c r="B958" s="1" t="s">
        <v>1657</v>
      </c>
      <c r="C958" s="2" t="str">
        <f>IFERROR(__xludf.DUMMYFUNCTION("GOOGLETRANSLATE(B958,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[t"&amp;"i0me1 s2ig3na4tu5re6 o7f 8[T91I02M13E24_35S46I57G68N79A80T91U02R13E24]3], bài hát này không có [I1N2S3T4R5U6M7E8N9T0S1] và được chơi với tốc độ nhàn nhã, theo một phong cách không điển hình của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[ti0me1 s2ig3na4tu5re6 o7f 8[T91I02M13E24_35S46I57G68N79A80T91U02R13E24]3], bài hát này không có [I1N2S3T4R5U6M7E8N9T0S1] và được chơi với tốc độ nhàn nhã, theo một phong cách không điển hình của [G1E2N3R4E5].</v>
      </c>
      <c r="D958" s="2"/>
    </row>
    <row r="959">
      <c r="A959" s="1" t="s">
        <v>1658</v>
      </c>
      <c r="B959" s="1" t="s">
        <v>1659</v>
      </c>
      <c r="C959" s="2" t="str">
        <f>IFERROR(__xludf.DUMMYFUNCTION("GOOGLETRANSLATE(B959, ""en"", ""vi"")"),"Bản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hợ"&amp;"p giữa độ dài, nhịp điệu và nhạc cụ của bản nhạc tạo ra trải nghiệm âm nhạc độc đáo thu hút sự chú ý của người nghe và lôi kéo họ vào tâm trạng cũng như cảm giác của âm nhạc.")</f>
        <v>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hợp giữa độ dài, nhịp điệu và nhạc cụ của bản nhạc tạo ra trải nghiệm âm nhạc độc đáo thu hút sự chú ý của người nghe và lôi kéo họ vào tâm trạng cũng như cảm giác của âm nhạc.</v>
      </c>
      <c r="D959" s="2"/>
    </row>
    <row r="960">
      <c r="A960" s="1" t="s">
        <v>1660</v>
      </c>
      <c r="B960" s="1" t="s">
        <v>1661</v>
      </c>
      <c r="C960" s="2" t="str">
        <f>IFERROR(__xludf.DUMMYFUNCTION("GOOGLETRANSLATE(B960, ""en"", ""vi"")"),"Âm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"&amp;"[[N01U12M23_34B45A56R67S78]8 b9ar0s1] của bài hát. Mặc dù âm nhạc không tuân theo các quy ước âm nhạc thông thường của phong cách [G1E2N3R4E5] nhưng cách tiếp cận độc đáo của nó mang lại trải nghiệm nghe mới mẻ và quyến rũ.")</f>
        <v>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[[N01U12M23_34B45A56R67S78]8 b9ar0s1] của bài hát. Mặc dù âm nhạc không tuân theo các quy ước âm nhạc thông thường của phong cách [G1E2N3R4E5] nhưng cách tiếp cận độc đáo của nó mang lại trải nghiệm nghe mới mẻ và quyến rũ.</v>
      </c>
      <c r="D960" s="2"/>
    </row>
    <row r="961">
      <c r="A961" s="1" t="s">
        <v>1662</v>
      </c>
      <c r="B961" s="1" t="s">
        <v>1663</v>
      </c>
      <c r="C961" s="2" t="str">
        <f>IFERROR(__xludf.DUMMYFUNCTION("GOOGLETRANSLATE(B961, ""en"", ""vi"")"),"Âm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[I1N2S3T4R5U6M7E8N9T0S1"&amp;"], bài hát vẫn duy trì nhịp điệu êm đềm và vừa phải, đồng thời cover [[N01U12M23_34B45A56R67S78]8 b9ar0s1]. [te0mp1o2] vừa phải của âm nhạc làm tăng thêm cảm giác nhẹ nhàng và thư giãn tổng thể của bài hát.")</f>
        <v>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 bài hát vẫn duy trì nhịp điệu êm đềm và vừa phải, đồng thời cover [[N01U12M23_34B45A56R67S78]8 b9ar0s1]. [te0mp1o2] vừa phải của âm nhạc làm tăng thêm cảm giác nhẹ nhàng và thư giãn tổng thể của bài hát.</v>
      </c>
      <c r="D961" s="2"/>
    </row>
    <row r="962">
      <c r="A962" s="1" t="s">
        <v>1664</v>
      </c>
      <c r="B962" s="1" t="s">
        <v>1665</v>
      </c>
      <c r="C962" s="2" t="str">
        <f>IFERROR(__xludf.DUMMYFUNCTION("GOOGLETRANSLATE(B962, ""en"", ""vi"")"),"Bài hát này, đại diện cho âm thanh [G1E2N3R4E5] điển hình, được chia thành [[N01U12M23_34B45A56R67S78]8 b9ar0s1] và có nhịp điệu vô cùng kích thích.")</f>
        <v>Bài hát này, đại diện cho âm thanh [G1E2N3R4E5] điển hình, được chia thành [[N01U12M23_34B45A56R67S78]8 b9ar0s1] và có nhịp điệu vô cùng kích thích.</v>
      </c>
      <c r="D962" s="2"/>
    </row>
    <row r="963">
      <c r="A963" s="1" t="s">
        <v>1427</v>
      </c>
      <c r="B963" s="1" t="s">
        <v>1666</v>
      </c>
      <c r="C963" s="2" t="str">
        <f>IFERROR(__xludf.DUMMYFUNCTION("GOOGLETRANSLATE(B963, ""en"", ""vi"")"),"Cấu trúc của bài hát này theo [[N01U12M23_34B45A56R67S78]8 b9ar0s1] và nhạc di chuyển với tốc độ chậm.")</f>
        <v>Cấu trúc của bài hát này theo [[N01U12M23_34B45A56R67S78]8 b9ar0s1] và nhạc di chuyển với tốc độ chậm.</v>
      </c>
      <c r="D963" s="2"/>
    </row>
    <row r="964">
      <c r="A964" s="1" t="s">
        <v>1667</v>
      </c>
      <c r="B964" s="1" t="s">
        <v>1668</v>
      </c>
      <c r="C964" s="2" t="str">
        <f>IFERROR(__xludf.DUMMYFUNCTION("GOOGLETRANSLATE(B964, ""en"", ""vi"")"),"[ti0me1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s"&amp;"ử dụng [I1N2S3T4R5U6M7E8N9T0S1].")</f>
        <v>[ti0me1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sử dụng [I1N2S3T4R5U6M7E8N9T0S1].</v>
      </c>
      <c r="D964" s="2"/>
    </row>
    <row r="965">
      <c r="A965" s="1" t="s">
        <v>1669</v>
      </c>
      <c r="B965" s="1" t="s">
        <v>1670</v>
      </c>
      <c r="C965" s="2" t="str">
        <f>IFERROR(__xludf.DUMMYFUNCTION("GOOGLETRANSLATE(B965, ""en"", ""vi"")"),"Bài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[I1N2S3T4R5U6M7E8N9"&amp;"T0S1], khiến nó trở nên nổi bật so với các sáng tác khác.")</f>
        <v>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[I1N2S3T4R5U6M7E8N9T0S1], khiến nó trở nên nổi bật so với các sáng tác khác.</v>
      </c>
      <c r="D965" s="2"/>
    </row>
    <row r="966">
      <c r="A966" s="1" t="s">
        <v>400</v>
      </c>
      <c r="B966" s="1" t="s">
        <v>1671</v>
      </c>
      <c r="C966" s="2" t="str">
        <f>IFERROR(__xludf.DUMMYFUNCTION("GOOGLETRANSLATE(B966, ""en"", ""vi"")"),"Câu đã cho không đầy đủ và không cung cấp đủ ngữ cảnh để tạo thành một đoạn văn mạch lạc. Vui lòng cung cấp thêm thông tin hoặc ngữ cảnh để tôi có thể hỗ trợ bạn tạo một đoạn văn phù hợp.")</f>
        <v>Câu đã cho không đầy đủ và không cung cấp đủ ngữ cảnh để tạo thành một đoạn văn mạch lạc. Vui lòng cung cấp thêm thông tin hoặc ngữ cảnh để tôi có thể hỗ trợ bạn tạo một đoạn văn phù hợp.</v>
      </c>
      <c r="D966" s="2"/>
    </row>
    <row r="967">
      <c r="A967" s="1" t="s">
        <v>1672</v>
      </c>
      <c r="B967" s="1" t="s">
        <v>1673</v>
      </c>
      <c r="C967" s="2" t="str">
        <f>IFERROR(__xludf.DUMMYFUNCTION("GOOGLETRANSLATE(B967, ""en"", ""vi"")"),"Việc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v"&amp;"ới [te0mp1o2] vừa phải. Thành phần của nó bao gồm [[N01U12M23_34B45A56R67S78]8 b9ar0s1].")</f>
        <v>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với [te0mp1o2] vừa phải. Thành phần của nó bao gồm [[N01U12M23_34B45A56R67S78]8 b9ar0s1].</v>
      </c>
      <c r="D967" s="2"/>
    </row>
    <row r="968">
      <c r="A968" s="1" t="s">
        <v>1674</v>
      </c>
      <c r="B968" s="1" t="s">
        <v>1675</v>
      </c>
      <c r="C968" s="2" t="str">
        <f>IFERROR(__xludf.DUMMYFUNCTION("GOOGLETRANSLATE(B968, ""en"", ""vi"")"),"Nhịp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f>
        <v>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v>
      </c>
      <c r="D968" s="2"/>
    </row>
    <row r="969">
      <c r="A969" s="1" t="s">
        <v>1676</v>
      </c>
      <c r="B969" s="1" t="s">
        <v>1677</v>
      </c>
      <c r="C969" s="2" t="str">
        <f>IFERROR(__xludf.DUMMYFUNCTION("GOOGLETRANSLATE(B969, ""en"", ""vi"")"),"Việc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[I1N2S3T4R5U6M7E8"&amp;"N9T0S1]. Mặc dù vậy, âm nhạc có [te0mp1o2] nhanh, khiến nó trở thành một trải nghiệm nghe thú vị và độc đáo.")</f>
        <v>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[I1N2S3T4R5U6M7E8N9T0S1]. Mặc dù vậy, âm nhạc có [te0mp1o2] nhanh, khiến nó trở thành một trải nghiệm nghe thú vị và độc đáo.</v>
      </c>
      <c r="D969" s="2"/>
    </row>
    <row r="970">
      <c r="A970" s="1" t="s">
        <v>398</v>
      </c>
      <c r="B970" s="1" t="s">
        <v>1678</v>
      </c>
      <c r="C970" s="2" t="str">
        <f>IFERROR(__xludf.DUMMYFUNCTION("GOOGLETRANSLATE(B970, ""en"", ""vi"")"),"Bài hát có thời gian phát là [T1M213] giây và được đặt thành [[T01I12M23E34_45S56I67G78N89A90T01U12R23E34]4 t5im6e 7si8gn9at0ur1e2].")</f>
        <v>Bài hát có thời gian phát là [T1M213] giây và được đặt thành [[T01I12M23E34_45S56I67G78N89A90T01U12R23E34]4 t5im6e 7si8gn9at0ur1e2].</v>
      </c>
      <c r="D970" s="2"/>
    </row>
    <row r="971">
      <c r="A971" s="1" t="s">
        <v>1679</v>
      </c>
      <c r="B971" s="1" t="s">
        <v>1680</v>
      </c>
      <c r="C971" s="2" t="str">
        <f>IFERROR(__xludf.DUMMYFUNCTION("GOOGLETRANSLATE(B971, ""en"", ""vi"")"),"Nhịp điệu của bản nhạc này là [T1I2M3E4_5S6I7G8N9A0T1U2R3E4], tuy nhiên, nó không gợi lên âm thanh [G1E2N3R4E5] cổ điển. Đáng chú ý vắng mặt trong bài hát này là [I1N2S3T4R5U6M7E8N9T0S1].")</f>
        <v>Nhịp điệu của bản nhạc này là [T1I2M3E4_5S6I7G8N9A0T1U2R3E4], tuy nhiên, nó không gợi lên âm thanh [G1E2N3R4E5] cổ điển. Đáng chú ý vắng mặt trong bài hát này là [I1N2S3T4R5U6M7E8N9T0S1].</v>
      </c>
      <c r="D971" s="2"/>
    </row>
    <row r="972">
      <c r="A972" s="1" t="s">
        <v>1204</v>
      </c>
      <c r="B972" s="1" t="s">
        <v>1681</v>
      </c>
      <c r="C972" s="2" t="str">
        <f>IFERROR(__xludf.DUMMYFUNCTION("GOOGLETRANSLATE(B972, ""en"", ""vi"")"),"Việc lựa chọn [[K01E12Y23]3 k4ey5] trong bản nhạc này mang lại trải nghiệm quyến rũ và đáng nhớ, đồng thời nhịp điệu tạo nên bầu không khí thư giãn và yên tĩnh trong bài hát. Cùng với nhau, những yếu tố này tạo nên sự kết hợp mạnh mẽ, thu hút người nghe v"&amp;"à để lại ấn tượng lâu dài.")</f>
        <v>Việc lựa chọn [[K01E12Y23]3 k4ey5] trong bản nhạc này mang lại trải nghiệm quyến rũ và đáng nhớ, đồng thời nhịp điệu tạo nên bầu không khí thư giãn và yên tĩnh trong bài hát. Cùng với nhau, những yếu tố này tạo nên sự kết hợp mạnh mẽ, thu hút người nghe và để lại ấn tượng lâu dài.</v>
      </c>
      <c r="D972" s="2"/>
    </row>
    <row r="973">
      <c r="A973" s="1" t="s">
        <v>1682</v>
      </c>
      <c r="B973" s="1" t="s">
        <v>1683</v>
      </c>
      <c r="C973" s="2" t="str">
        <f>IFERROR(__xludf.DUMMYFUNCTION("GOOGLETRANSLATE(B973, ""en"", ""vi"")"),"Bài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thưởn"&amp;"g thức [[N01U12M23_34B45A56R67S78]8 b9ar0s1] bản nhạc.")</f>
        <v>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thưởng thức [[N01U12M23_34B45A56R67S78]8 b9ar0s1] bản nhạc.</v>
      </c>
      <c r="D973" s="2"/>
    </row>
    <row r="974">
      <c r="A974" s="1" t="s">
        <v>1684</v>
      </c>
      <c r="B974" s="1" t="s">
        <v>1685</v>
      </c>
      <c r="C974" s="2" t="str">
        <f>IFERROR(__xludf.DUMMYFUNCTION("GOOGLETRANSLATE(B974, ""en"", ""vi"")"),"Trong bản nhạc giai điệu của bản nhạc này, bạn sẽ không nghe thấy [I1N2S3T4R5U6M7E8N9T0]. Bài hát thể hiện phạm vi cao độ trong [R1A2N3G4E5] [oc0ta1ve2s3] và có nhịp điệu nhất quán và vừa phải xuyên suốt.")</f>
        <v>Trong bản nhạc giai điệu của bản nhạc này, bạn sẽ không nghe thấy [I1N2S3T4R5U6M7E8N9T0]. Bài hát thể hiện phạm vi cao độ trong [R1A2N3G4E5] [oc0ta1ve2s3] và có nhịp điệu nhất quán và vừa phải xuyên suốt.</v>
      </c>
      <c r="D974" s="2"/>
    </row>
    <row r="975">
      <c r="A975" s="1" t="s">
        <v>1686</v>
      </c>
      <c r="B975" s="1" t="s">
        <v>1687</v>
      </c>
      <c r="C975" s="2" t="str">
        <f>IFERROR(__xludf.DUMMYFUNCTION("GOOGLETRANSLATE(B975, ""en"", ""vi"")"),"Thật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f>
        <v>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v>
      </c>
      <c r="D975" s="2"/>
    </row>
    <row r="976">
      <c r="A976" s="1" t="s">
        <v>1011</v>
      </c>
      <c r="B976" s="1" t="s">
        <v>1688</v>
      </c>
      <c r="C976" s="2" t="str">
        <f>IFERROR(__xludf.DUMMYFUNCTION("GOOGLETRANSLATE(B976, ""en"", ""vi"")"),"Nhạc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nà"&amp;"y tạo nên trải nghiệm âm nhạc độc đáo mà người nghe có thể đánh giá cao. Việc sử dụng [[K01E12Y23]3 k4ey5] nâng cao tác động cảm xúc của âm nhạc, trong khi [te0mp1o2] chậm cho phép kết nối sâu sắc hơn với những cảm xúc và cảm xúc được âm nhạc truyền tải.")</f>
        <v>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này tạo nên trải nghiệm âm nhạc độc đáo mà người nghe có thể đánh giá cao. Việc sử dụng [[K01E12Y23]3 k4ey5] nâng cao tác động cảm xúc của âm nhạc, trong khi [te0mp1o2] chậm cho phép kết nối sâu sắc hơn với những cảm xúc và cảm xúc được âm nhạc truyền tải.</v>
      </c>
      <c r="D976" s="2"/>
    </row>
    <row r="977">
      <c r="A977" s="1" t="s">
        <v>1689</v>
      </c>
      <c r="B977" s="1" t="s">
        <v>1690</v>
      </c>
      <c r="C977" s="2" t="str">
        <f>IFERROR(__xludf.DUMMYFUNCTION("GOOGLETRANSLATE(B977, ""en"", ""vi"")"),"Bài hát có nhịp điệu nhanh và khác biệt với âm thanh đặc trưng của thể loại này.")</f>
        <v>Bài hát có nhịp điệu nhanh và khác biệt với âm thanh đặc trưng của thể loại này.</v>
      </c>
      <c r="D977" s="2"/>
    </row>
    <row r="978">
      <c r="A978" s="1" t="s">
        <v>684</v>
      </c>
      <c r="B978" s="1" t="s">
        <v>1691</v>
      </c>
      <c r="C978" s="2" t="str">
        <f>IFERROR(__xludf.DUMMYFUNCTION("GOOGLETRANSLATE(B978, ""en"", ""vi"")"),"Bản nhạc này bao gồm [[N01U12M23_34B45A56R67S78]8 b9ar0s1] và có [te0mp1o2] chậm tạo ra bầu không khí khác biệt do sử dụng [[K01E12Y23]3 k4ey5].")</f>
        <v>Bản nhạc này bao gồm [[N01U12M23_34B45A56R67S78]8 b9ar0s1] và có [te0mp1o2] chậm tạo ra bầu không khí khác biệt do sử dụng [[K01E12Y23]3 k4ey5].</v>
      </c>
      <c r="D978" s="2"/>
    </row>
    <row r="979">
      <c r="A979" s="1" t="s">
        <v>1102</v>
      </c>
      <c r="B979" s="1" t="s">
        <v>1692</v>
      </c>
      <c r="C979" s="2" t="str">
        <f>IFERROR(__xludf.DUMMYFUNCTION("GOOGLETRANSLATE(B979, ""en"", ""vi"")"),"Bài hát có tiết tấu nhanh này nổi bật với âm thanh mạnh mẽ và đáng nhớ nhờ vào [[K01E12Y23]3 k4ey5] trong nhạc. Nó gợi lên cảm giác mạnh mẽ về [E1M2O3T4I5O6N7] trong suốt thời lượng [T1M213]-giây của nó.")</f>
        <v>Bài hát có tiết tấu nhanh này nổi bật với âm thanh mạnh mẽ và đáng nhớ nhờ vào [[K01E12Y23]3 k4ey5] trong nhạc. Nó gợi lên cảm giác mạnh mẽ về [E1M2O3T4I5O6N7] trong suốt thời lượng [T1M213]-giây của nó.</v>
      </c>
      <c r="D979" s="2"/>
    </row>
    <row r="980">
      <c r="A980" s="1" t="s">
        <v>1693</v>
      </c>
      <c r="B980" s="1" t="s">
        <v>1694</v>
      </c>
      <c r="C980" s="2" t="str">
        <f>IFERROR(__xludf.DUMMYFUNCTION("GOOGLETRANSLATE(B980, ""en"", ""vi"")"),"Việc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[G1E2N3R4E5"&amp;"] nhưng nó vẫn có thể tạo ra trải nghiệm nghe độc ​​đáo và hấp dẫn. Bài hát cụ thể đang được xem xét có thời gian chạy là [T1M213] giây, cho phép khám phá và phát triển các ý tưởng âm nhạc trong khung thời gian đó.")</f>
        <v>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 nhưng nó vẫn có thể tạo ra trải nghiệm nghe độc ​​đáo và hấp dẫn. Bài hát cụ thể đang được xem xét có thời gian chạy là [T1M213] giây, cho phép khám phá và phát triển các ý tưởng âm nhạc trong khung thời gian đó.</v>
      </c>
      <c r="D980" s="2"/>
    </row>
    <row r="981">
      <c r="A981" s="1" t="s">
        <v>1695</v>
      </c>
      <c r="B981" s="1" t="s">
        <v>1696</v>
      </c>
      <c r="C981" s="2" t="str">
        <f>IFERROR(__xludf.DUMMYFUNCTION("GOOGLETRANSLATE(B981, ""en"", ""vi"")"),"Bài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b9ar0"&amp;"s1].")</f>
        <v>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b9ar0s1].</v>
      </c>
      <c r="D981" s="2"/>
    </row>
    <row r="982">
      <c r="A982" s="1" t="s">
        <v>273</v>
      </c>
      <c r="B982" s="1" t="s">
        <v>1697</v>
      </c>
      <c r="C982" s="2" t="str">
        <f>IFERROR(__xludf.DUMMYFUNCTION("GOOGLETRANSLATE(B982, ""en"", ""vi"")"),"Âm nhạc dựa trên [ti0me1 s2ig3na4tu5re6] cụ thể, đề cập đến việc tổ chức các nhịp trong một tác phẩm âm nhạc. [ti0me1 s2ig3na4tu5re6] thường được biểu thị ở phần đầu của một bản nhạc và có thể có tác động đáng kể đến cách trình diễn và diễn giải bản nhạc."&amp;" Tùy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cách"&amp;" chính xác.")</f>
        <v>Âm nhạc dựa trên [ti0me1 s2ig3na4tu5re6] cụ thể, đề cập đến việc tổ chức các nhịp trong một tác phẩm âm nhạc. [ti0me1 s2ig3na4tu5re6] thường được biểu thị ở phần đầu của một bản nhạc và có thể có tác động đáng kể đến cách trình diễn và diễn giải bản nhạc. Tùy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 chính xác.</v>
      </c>
      <c r="D982" s="2"/>
    </row>
    <row r="983">
      <c r="A983" s="1" t="s">
        <v>1698</v>
      </c>
      <c r="B983" s="1" t="s">
        <v>1699</v>
      </c>
      <c r="C983" s="2" t="str">
        <f>IFERROR(__xludf.DUMMYFUNCTION("GOOGLETRANSLATE(B983, ""en"", ""vi"")"),"Với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rất"&amp;"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[E1M2O3T"&amp;"4I5O6N7] và người nghe có thể đánh giá cao [[N01U12M23_34B45A56R67S78]8 b9ar0s1] trong bài hát này.")</f>
        <v>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[E1M2O3T4I5O6N7] và người nghe có thể đánh giá cao [[N01U12M23_34B45A56R67S78]8 b9ar0s1] trong bài hát này.</v>
      </c>
      <c r="D983" s="2"/>
    </row>
    <row r="984">
      <c r="A984" s="1" t="s">
        <v>1700</v>
      </c>
      <c r="B984" s="1" t="s">
        <v>1701</v>
      </c>
      <c r="C984" s="2" t="str">
        <f>IFERROR(__xludf.DUMMYFUNCTION("GOOGLETRANSLATE(B984, ""en"", ""vi"")"),"Trải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"&amp;"không phù hợp này, không tuân thủ các tiêu chuẩn thông thường của thể loại [G1E2N3R4E5].")</f>
        <v>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không phù hợp này, không tuân thủ các tiêu chuẩn thông thường của thể loại [G1E2N3R4E5].</v>
      </c>
      <c r="D984" s="2"/>
    </row>
    <row r="985">
      <c r="A985" s="1" t="s">
        <v>1702</v>
      </c>
      <c r="B985" s="1" t="s">
        <v>1703</v>
      </c>
      <c r="C985" s="2" t="str">
        <f>IFERROR(__xludf.DUMMYFUNCTION("GOOGLETRANSLATE(B985, ""en"", ""vi"")"),"Bản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[[K0"&amp;"1E12Y23]3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nghiệ"&amp;"m âm nhạc trọn vẹn và đắm chìm cho người nghe.")</f>
        <v>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nghiệm âm nhạc trọn vẹn và đắm chìm cho người nghe.</v>
      </c>
      <c r="D985" s="2"/>
    </row>
    <row r="986">
      <c r="A986" s="1" t="s">
        <v>1488</v>
      </c>
      <c r="B986" s="1" t="s">
        <v>1704</v>
      </c>
      <c r="C986" s="2" t="str">
        <f>IFERROR(__xludf.DUMMYFUNCTION("GOOGLETRANSLATE(B986, ""en"", ""vi"")"),"Dải cao độ của [R1A2N3G4E5] [oc0ta1ve2s3] tạo thêm nét đặc biệt cho âm nhạc, nhấn mạnh chiều sâu cảm xúc của nó, trong khi [[K01E12Y23]3 k4ey5] mang lại âm thanh mạnh mẽ và đáng nhớ. Với độ dài [T1M213] giây, ca khúc này mê hoặc người nghe với tốc độ nhan"&amp;"h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với"&amp;" tốc độ vừa phải, âm nhạc truyền tải [E1M2O3T4I5O6N7] gợi lên trải nghiệm cảm xúc sâu sắc.")</f>
        <v>Dải cao độ của [R1A2N3G4E5] [oc0ta1ve2s3] tạo thêm nét đặc biệt cho âm nhạc, nhấn mạnh chiều sâu cảm xúc của nó, trong khi [[K01E12Y23]3 k4ey5] mang lại âm thanh mạnh mẽ và đáng nhớ. Với độ dài [T1M213] giây, ca khúc này mê hoặc người nghe với tốc độ nhanh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 tốc độ vừa phải, âm nhạc truyền tải [E1M2O3T4I5O6N7] gợi lên trải nghiệm cảm xúc sâu sắc.</v>
      </c>
      <c r="D986" s="2"/>
    </row>
    <row r="987">
      <c r="A987" s="1" t="s">
        <v>1705</v>
      </c>
      <c r="B987" s="1" t="s">
        <v>1706</v>
      </c>
      <c r="C987" s="2" t="str">
        <f>IFERROR(__xludf.DUMMYFUNCTION("GOOGLETRANSLATE(B987, ""en"", ""vi"")"),"Bài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đắ"&amp;"m mình hoàn toàn vào âm nhạc. Nhìn chung, ca khúc này hứa hẹn sẽ mang đến một hành trình thính giác khó quên.")</f>
        <v>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đắm mình hoàn toàn vào âm nhạc. Nhìn chung, ca khúc này hứa hẹn sẽ mang đến một hành trình thính giác khó quên.</v>
      </c>
      <c r="D987" s="2"/>
    </row>
    <row r="988">
      <c r="A988" s="1" t="s">
        <v>1707</v>
      </c>
      <c r="B988" s="1" t="s">
        <v>1708</v>
      </c>
      <c r="C988" s="2" t="str">
        <f>IFERROR(__xludf.DUMMYFUNCTION("GOOGLETRANSLATE(B988, ""en"", ""vi"")"),"Bản nhạc này bao gồm [[N01U12M23_34B45A56R67S78]8 b9ar0s1] và có thời gian phát là [T1M213] giây. Phạm vi cao độ của nó nằm trong [R1A2N3G4E5] [oc0ta1ve2s3], nhưng thật không may, bài hát bị chậm ở [te0mp1o2].")</f>
        <v>Bản nhạc này bao gồm [[N01U12M23_34B45A56R67S78]8 b9ar0s1] và có thời gian phát là [T1M213] giây. Phạm vi cao độ của nó nằm trong [R1A2N3G4E5] [oc0ta1ve2s3], nhưng thật không may, bài hát bị chậm ở [te0mp1o2].</v>
      </c>
      <c r="D988" s="2"/>
    </row>
    <row r="989">
      <c r="A989" s="1" t="s">
        <v>51</v>
      </c>
      <c r="B989" s="1" t="s">
        <v>1709</v>
      </c>
      <c r="C989" s="2" t="str">
        <f>IFERROR(__xludf.DUMMYFUNCTION("GOOGLETRANSLATE(B989,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"&amp;"với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"&amp;"ví dụ điển hình của âm thanh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ví dụ điển hình của âm thanh [G1E2N3R4E5].</v>
      </c>
      <c r="D989" s="2"/>
    </row>
    <row r="990">
      <c r="A990" s="1" t="s">
        <v>1705</v>
      </c>
      <c r="B990" s="1" t="s">
        <v>1710</v>
      </c>
      <c r="C990" s="2" t="str">
        <f>IFERROR(__xludf.DUMMYFUNCTION("GOOGLETRANSLATE(B990, ""en"", ""vi"")"),"Dải cao độ của [R1A2N3G4E5] [oc0ta1ve2s3] tạo thêm nét đặc biệt cho âm nhạc, nhấn mạnh chiều sâu cảm xúc của nó, trong khi bài hát, với thời gian phát là [T1M213] giây, có nhịp điệu tràn đầy năng lượng.")</f>
        <v>Dải cao độ của [R1A2N3G4E5] [oc0ta1ve2s3] tạo thêm nét đặc biệt cho âm nhạc, nhấn mạnh chiều sâu cảm xúc của nó, trong khi bài hát, với thời gian phát là [T1M213] giây, có nhịp điệu tràn đầy năng lượng.</v>
      </c>
      <c r="D990" s="2"/>
    </row>
    <row r="991">
      <c r="A991" s="1" t="s">
        <v>1711</v>
      </c>
      <c r="B991" s="1" t="s">
        <v>1712</v>
      </c>
      <c r="C991" s="2" t="str">
        <f>IFERROR(__xludf.DUMMYFUNCTION("GOOGLETRANSLATE(B991, ""en"", ""vi"")"),"Bản nhạc thể hiện phạm vi cao độ trong [R1A2N3G4E5] [oc0ta1ve2s3] và được chơi ở tốc độ trung bình, nhưng không thể nhảy được do nhịp điệu của nó.")</f>
        <v>Bản nhạc thể hiện phạm vi cao độ trong [R1A2N3G4E5] [oc0ta1ve2s3] và được chơi ở tốc độ trung bình, nhưng không thể nhảy được do nhịp điệu của nó.</v>
      </c>
      <c r="D991" s="2"/>
    </row>
    <row r="992">
      <c r="A992" s="1" t="s">
        <v>1713</v>
      </c>
      <c r="B992" s="1" t="s">
        <v>1714</v>
      </c>
      <c r="C992" s="2" t="str">
        <f>IFERROR(__xludf.DUMMYFUNCTION("GOOGLETRANSLATE(B992, ""en"", ""vi"")"),"Bản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âm"&amp;" thanh [te0mp1o2] chậm chạp và không tuân theo phong cách [G1E2N3R4E5] truyền thống.")</f>
        <v>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 thanh [te0mp1o2] chậm chạp và không tuân theo phong cách [G1E2N3R4E5] truyền thống.</v>
      </c>
      <c r="D992" s="2"/>
    </row>
    <row r="993">
      <c r="A993" s="1" t="s">
        <v>1715</v>
      </c>
      <c r="B993" s="1" t="s">
        <v>1716</v>
      </c>
      <c r="C993" s="2" t="str">
        <f>IFERROR(__xludf.DUMMYFUNCTION("GOOGLETRANSLATE(B993, ""en"", ""vi"")"),"Bản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"&amp;"đặc điểm điển hình của nhạc cổ điển [G1E2N3R4E5].")</f>
        <v>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đặc điểm điển hình của nhạc cổ điển [G1E2N3R4E5].</v>
      </c>
      <c r="D993" s="2"/>
    </row>
    <row r="994">
      <c r="A994" s="1" t="s">
        <v>273</v>
      </c>
      <c r="B994" s="1" t="s">
        <v>1717</v>
      </c>
      <c r="C994" s="2" t="str">
        <f>IFERROR(__xludf.DUMMYFUNCTION("GOOGLETRANSLATE(B994, ""en"", ""vi"")"),"Đồng hồ đo của âm nhạc là [T1I2M3E4_5S6I7G8N9A0T1U2R3E4].")</f>
        <v>Đồng hồ đo của âm nhạc là [T1I2M3E4_5S6I7G8N9A0T1U2R3E4].</v>
      </c>
      <c r="D994" s="2"/>
    </row>
    <row r="995">
      <c r="A995" s="1" t="s">
        <v>1718</v>
      </c>
      <c r="B995" s="1" t="s">
        <v>1719</v>
      </c>
      <c r="C995" s="2" t="str">
        <f>IFERROR(__xludf.DUMMYFUNCTION("GOOGLETRANSLATE(B995, ""en"", ""vi"")"),"Bài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hươn"&amp;"g vị độc đáo cho âm nhạc.")</f>
        <v>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hương vị độc đáo cho âm nhạc.</v>
      </c>
      <c r="D995" s="2"/>
    </row>
    <row r="996">
      <c r="A996" s="1" t="s">
        <v>1720</v>
      </c>
      <c r="B996" s="1" t="s">
        <v>1721</v>
      </c>
      <c r="C996" s="2" t="str">
        <f>IFERROR(__xludf.DUMMYFUNCTION("GOOGLETRANSLATE(B996, ""en"", ""vi"")"),"Bản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d"&amp;"ội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"&amp;"độ vừa phải với [[N01U12M23_34B45A56R67S78]8 b9ar0s1].")</f>
        <v>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độ vừa phải với [[N01U12M23_34B45A56R67S78]8 b9ar0s1].</v>
      </c>
      <c r="D996" s="2"/>
    </row>
    <row r="997">
      <c r="A997" s="1" t="s">
        <v>1722</v>
      </c>
      <c r="B997" s="1" t="s">
        <v>1723</v>
      </c>
      <c r="C997" s="2" t="str">
        <f>IFERROR(__xludf.DUMMYFUNCTION("GOOGLETRANSLATE(B997, ""en"", ""vi"")"),"Phạm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[G1E2N3R4"&amp;"E5] cổ điển, trong khi [[N01U12M23_34B45A56R67S78]8 b9ar0s1] tạo nên phần sáng tác của nó.")</f>
        <v>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[G1E2N3R4E5] cổ điển, trong khi [[N01U12M23_34B45A56R67S78]8 b9ar0s1] tạo nên phần sáng tác của nó.</v>
      </c>
      <c r="D997" s="2"/>
    </row>
    <row r="998">
      <c r="A998" s="1" t="s">
        <v>889</v>
      </c>
      <c r="B998" s="1" t="s">
        <v>1724</v>
      </c>
      <c r="C998" s="2" t="str">
        <f>IFERROR(__xludf.DUMMYFUNCTION("GOOGLETRANSLATE(B998, ""en"", ""vi"")"),"Nhịp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"&amp;"tạo cảm giác thích thú khi nghe.")</f>
        <v>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tạo cảm giác thích thú khi nghe.</v>
      </c>
      <c r="D998" s="2"/>
    </row>
    <row r="999">
      <c r="A999" s="1" t="s">
        <v>398</v>
      </c>
      <c r="B999" s="1" t="s">
        <v>1725</v>
      </c>
      <c r="C999" s="2" t="str">
        <f>IFERROR(__xludf.DUMMYFUNCTION("GOOGLETRANSLATE(B999, ""en"", ""vi"")"),"Bài hát này có độ dài [T1M213] giây và có [ti0me1 s2ig3na4tu5re6 o7f 8[T91I02M13E24_35S46I57G68N79A80T91U02R13E24]3] trong âm nhạc.")</f>
        <v>Bài hát này có độ dài [T1M213] giây và có [ti0me1 s2ig3na4tu5re6 o7f 8[T91I02M13E24_35S46I57G68N79A80T91U02R13E24]3] trong âm nhạc.</v>
      </c>
      <c r="D999" s="2"/>
    </row>
    <row r="1000">
      <c r="A1000" s="1" t="s">
        <v>206</v>
      </c>
      <c r="B1000" s="1" t="s">
        <v>1726</v>
      </c>
      <c r="C1000" s="2" t="str">
        <f>IFERROR(__xludf.DUMMYFUNCTION("GOOGLETRANSLATE(B1000,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nh"&amp;"ịp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v>
      </c>
      <c r="D1000" s="2"/>
    </row>
    <row r="1001">
      <c r="A1001" s="1" t="s">
        <v>1057</v>
      </c>
      <c r="B1001" s="1" t="s">
        <v>1727</v>
      </c>
      <c r="C1001" s="2" t="str">
        <f>IFERROR(__xludf.DUMMYFUNCTION("GOOGLETRANSLATE(B1001, ""en"", ""vi"")"),"Âm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"&amp;"đều đặn, được chơi với nhịp độ nhanh. Âm nhạc có [I1N2S3T4R5U6M7E8N9T0S1] và tuân theo [ti0me1 s2ig3na4tu5re6 o7f 8[T91I02M13E24_35S46I57G68N79A80T91U02R13E24]3]. Hơn nữa, nó còn được thấm nhuần [E1M2O3T4I5O6N7].")</f>
        <v>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đều đặn, được chơi với nhịp độ nhanh. Âm nhạc có [I1N2S3T4R5U6M7E8N9T0S1] và tuân theo [ti0me1 s2ig3na4tu5re6 o7f 8[T91I02M13E24_35S46I57G68N79A80T91U02R13E24]3]. Hơn nữa, nó còn được thấm nhuần [E1M2O3T4I5O6N7].</v>
      </c>
      <c r="D1001" s="2"/>
    </row>
    <row r="1002">
      <c r="A1002" s="1" t="s">
        <v>1728</v>
      </c>
      <c r="B1002" s="1" t="s">
        <v>1729</v>
      </c>
      <c r="C1002" s="2" t="str">
        <f>IFERROR(__xludf.DUMMYFUNCTION("GOOGLETRANSLATE(B1002, ""en"", ""vi"")"),"Âm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[T1M213]"&amp;"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bởi"&amp;" những đặc điểm độc đáo của nó, khiến nó trở thành một bản nhạc thực sự quyến rũ.")</f>
        <v>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 những đặc điểm độc đáo của nó, khiến nó trở thành một bản nhạc thực sự quyến rũ.</v>
      </c>
      <c r="D1002" s="2"/>
    </row>
    <row r="1003">
      <c r="A1003" s="1" t="s">
        <v>1730</v>
      </c>
      <c r="B1003" s="1" t="s">
        <v>1731</v>
      </c>
      <c r="C1003" s="2" t="str">
        <f>IFERROR(__xludf.DUMMYFUNCTION("GOOGLETRANSLATE(B1003, ""en"", ""vi"")"),"Với phạm vi cao độ trải dài [R1A2N3G4E5] [oc0ta1ve2s3], bản nhạc này mang đến trải nghiệm nghe đa dạng và sống động, đồng thời việc sử dụng [[K01E12Y23]3 k4ey5] tạo ra bầu không khí khác biệt. Bắt nhịp ở [T1M213] giây, [te0mp1o2] của bài này vừa phải, khô"&amp;"ng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bà"&amp;"i hát này được biểu diễn với tốc độ nhanh và đóng vai trò là đại diện điển hình cho phong cách [G1E2N3R4E5], với thời lượng [[N01U12M23_34B45A56R67S78]8 b9ar0s1].")</f>
        <v>Với phạm vi cao độ trải dài [R1A2N3G4E5] [oc0ta1ve2s3], bản nhạc này mang đến trải nghiệm nghe đa dạng và sống động, đồng thời việc sử dụng [[K01E12Y23]3 k4ey5] tạo ra bầu không khí khác biệt. Bắt nhịp ở [T1M213] giây, [te0mp1o2] của bài này vừa phải, không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bài hát này được biểu diễn với tốc độ nhanh và đóng vai trò là đại diện điển hình cho phong cách [G1E2N3R4E5], với thời lượng [[N01U12M23_34B45A56R67S78]8 b9ar0s1].</v>
      </c>
      <c r="D1003" s="2"/>
    </row>
    <row r="1004">
      <c r="A1004" s="1" t="s">
        <v>1732</v>
      </c>
      <c r="B1004" s="1" t="s">
        <v>1733</v>
      </c>
      <c r="C1004" s="2" t="str">
        <f>IFERROR(__xludf.DUMMYFUNCTION("GOOGLETRANSLATE(B1004, ""en"", ""vi"")"),"Phạm vi cao độ giới hạn của bản nhạc là [R1A2N3G4E5] [oc0ta1ve2s3] cho phép nhấn mạnh hơn vào các sắc thái của giai điệu và nhịp điệu, trong khi [[K01E12Y23]3 k4ey5] mang đến cho bài hát này chất lượng cảm xúc đặc biệt. Kéo dài [T1M213] giây, tiết tấu của"&amp;"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[G1E2N3"&amp;"R4E5], bài hát có chiều dài khoảng [[N01U12M23_34B45A56R67S78]8 b9ar0s1].")</f>
        <v>Phạm vi cao độ giới hạn của bản nhạc là [R1A2N3G4E5] [oc0ta1ve2s3] cho phép nhấn mạnh hơn vào các sắc thái của giai điệu và nhịp điệu, trong khi [[K01E12Y23]3 k4ey5] mang đến cho bài hát này chất lượng cảm xúc đặc biệt. Kéo dài [T1M213] giây, tiết tấu của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[G1E2N3R4E5], bài hát có chiều dài khoảng [[N01U12M23_34B45A56R67S78]8 b9ar0s1].</v>
      </c>
      <c r="D1004" s="2"/>
    </row>
    <row r="1005">
      <c r="A1005" s="1" t="s">
        <v>637</v>
      </c>
      <c r="B1005" s="1" t="s">
        <v>1734</v>
      </c>
      <c r="C1005" s="2" t="str">
        <f>IFERROR(__xludf.DUMMYFUNCTION("GOOGLETRANSLATE(B1005, ""en"", ""vi"")"),"Nó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khíc"&amp;"h và vui vẻ. Nhìn chung, bài hát này là một sự lựa chọn hoàn hảo cho những ai muốn thả lỏng và có khoảng thời gian vui vẻ trên sàn nhảy.")</f>
        <v>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khích và vui vẻ. Nhìn chung, bài hát này là một sự lựa chọn hoàn hảo cho những ai muốn thả lỏng và có khoảng thời gian vui vẻ trên sàn nhảy.</v>
      </c>
      <c r="D1005" s="2"/>
    </row>
    <row r="1006">
      <c r="A1006" s="1" t="s">
        <v>1023</v>
      </c>
      <c r="B1006" s="1" t="s">
        <v>1735</v>
      </c>
      <c r="C1006" s="2" t="str">
        <f>IFERROR(__xludf.DUMMYFUNCTION("GOOGLETRANSLATE(B1006, ""en"", ""vi"")"),"Trong bài hát này, cần lưu ý rằng nhạc cụ không phải là một phần của nhạc cụ.")</f>
        <v>Trong bài hát này, cần lưu ý rằng nhạc cụ không phải là một phần của nhạc cụ.</v>
      </c>
      <c r="D1006" s="2"/>
    </row>
    <row r="1007">
      <c r="A1007" s="1" t="s">
        <v>667</v>
      </c>
      <c r="B1007" s="1" t="s">
        <v>1736</v>
      </c>
      <c r="C1007" s="2" t="str">
        <f>IFERROR(__xludf.DUMMYFUNCTION("GOOGLETRANSLATE(B1007, ""en"", ""vi"")"),"Âm nhạc tràn ngập [E1M2O3T4I5O6N7] và bài hát kéo dài [T1M213] giây.")</f>
        <v>Âm nhạc tràn ngập [E1M2O3T4I5O6N7] và bài hát kéo dài [T1M213] giây.</v>
      </c>
      <c r="D1007" s="2"/>
    </row>
    <row r="1008">
      <c r="A1008" s="1" t="s">
        <v>1737</v>
      </c>
      <c r="B1008" s="1" t="s">
        <v>1738</v>
      </c>
      <c r="C1008" s="2" t="str">
        <f>IFERROR(__xludf.DUMMYFUNCTION("GOOGLETRANSLATE(B1008, ""en"", ""vi"")"),"Phạm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[I1N2S3T4R5U6M7E8N9T0S1"&amp;"], âm nhạc mang [ti0me1 s2ig3na4tu5re6 o7f 8[T91I02M13E24_35S46I57G68N79A80T91U02R13E24]3] và di chuyển với tốc độ nhanh, gợi lên [E1M2O3T4I5O6 N7]. Bao gồm [[N01U12M23_34B45A56R67S78]8 b9ar0s1], sáng tác sẽ khiến người nghe đắm chìm trong hành trình âm n"&amp;"hạc đầy lôi cuốn.")</f>
        <v>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 âm nhạc mang [ti0me1 s2ig3na4tu5re6 o7f 8[T91I02M13E24_35S46I57G68N79A80T91U02R13E24]3] và di chuyển với tốc độ nhanh, gợi lên [E1M2O3T4I5O6 N7]. Bao gồm [[N01U12M23_34B45A56R67S78]8 b9ar0s1], sáng tác sẽ khiến người nghe đắm chìm trong hành trình âm nhạc đầy lôi cuốn.</v>
      </c>
      <c r="D1008" s="2"/>
    </row>
    <row r="1009">
      <c r="A1009" s="1" t="s">
        <v>1739</v>
      </c>
      <c r="B1009" s="1" t="s">
        <v>1740</v>
      </c>
      <c r="C1009" s="2" t="str">
        <f>IFERROR(__xludf.DUMMYFUNCTION("GOOGLETRANSLATE(B1009,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điệu"&amp;"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thườn"&amp;"g của thể loại [G1E2N3R4E5]. Nhìn chung, âm nhạc này là một tác phẩm hấp dẫn và quyến rũ, mang đến một làn gió mới cho âm nhạc truyền thống.")</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thường của thể loại [G1E2N3R4E5]. Nhìn chung, âm nhạc này là một tác phẩm hấp dẫn và quyến rũ, mang đến một làn gió mới cho âm nhạc truyền thống.</v>
      </c>
      <c r="D1009" s="2"/>
    </row>
    <row r="1010">
      <c r="A1010" s="1" t="s">
        <v>981</v>
      </c>
      <c r="B1010" s="1" t="s">
        <v>1741</v>
      </c>
      <c r="C1010" s="2" t="str">
        <f>IFERROR(__xludf.DUMMYFUNCTION("GOOGLETRANSLATE(B1010, ""en"", ""vi"")"),"Loại nhạc này mang đến trải nghiệm nghe đa dạng và sống động với dải cao độ trải dài [R1A2N3G4E5] [oc0ta1ve2s3]. Nó được cấu thành trong [[K01E12Y23]3 k4ey5] và dài [T1M213] giây. Bài hát có nhịp điệu rất mạnh mẽ và lôi cuốn, đồng thời phần sáng tác của n"&amp;"ó không liên quan đến việc sử dụng [I1N2S3T4R5U6M7E8N9T0S1]. Âm nhạc dựa trên [[T01I12M23E34_45S56I67G78N89A90T01U12R23E34]4 t5im6e 7si8gn9at0ur1e2] và được phát ở tốc độ vừa phải, gợi lên cảm giác [E1M2O3T4I5O6N7].")</f>
        <v>Loại nhạc này mang đến trải nghiệm nghe đa dạng và sống động với dải cao độ trải dài [R1A2N3G4E5] [oc0ta1ve2s3]. Nó được cấu thành trong [[K01E12Y23]3 k4ey5] và dài [T1M213] giây. Bài hát có nhịp điệu rất mạnh mẽ và lôi cuốn, đồng thời phần sáng tác của nó không liên quan đến việc sử dụng [I1N2S3T4R5U6M7E8N9T0S1]. Âm nhạc dựa trên [[T01I12M23E34_45S56I67G78N89A90T01U12R23E34]4 t5im6e 7si8gn9at0ur1e2] và được phát ở tốc độ vừa phải, gợi lên cảm giác [E1M2O3T4I5O6N7].</v>
      </c>
      <c r="D1010" s="2"/>
    </row>
    <row r="1011">
      <c r="A1011" s="1" t="s">
        <v>1488</v>
      </c>
      <c r="B1011" s="1" t="s">
        <v>1742</v>
      </c>
      <c r="C1011" s="2" t="str">
        <f>IFERROR(__xludf.DUMMYFUNCTION("GOOGLETRANSLATE(B1011, ""en"", ""vi"")"),"Dải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V"&amp;"iệc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diễ"&amp;"n với tốc độ vừa phải và được xác định bằng cảm xúc [E1M2O3T4I5O6N7].")</f>
        <v>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diễn với tốc độ vừa phải và được xác định bằng cảm xúc [E1M2O3T4I5O6N7].</v>
      </c>
      <c r="D1011" s="2"/>
    </row>
    <row r="1012">
      <c r="A1012" s="1" t="s">
        <v>1743</v>
      </c>
      <c r="B1012" s="1" t="s">
        <v>1744</v>
      </c>
      <c r="C1012" s="2" t="str">
        <f>IFERROR(__xludf.DUMMYFUNCTION("GOOGLETRANSLATE(B1012,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"&amp;"nhạc [G1E2N3R4E5] cổ điển, được bổ sung bởi [te0mp1o2] thoải mái. Âm nhạc phải có [I1N2S3T4R5U6M7E8N9T0S1], đảm bảo bố cục cân bằng và hấp dẫn, không quá nhanh cũng không quá chậm.")</f>
        <v>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nhạc [G1E2N3R4E5] cổ điển, được bổ sung bởi [te0mp1o2] thoải mái. Âm nhạc phải có [I1N2S3T4R5U6M7E8N9T0S1], đảm bảo bố cục cân bằng và hấp dẫn, không quá nhanh cũng không quá chậm.</v>
      </c>
      <c r="D1012" s="2"/>
    </row>
    <row r="1013">
      <c r="A1013" s="1" t="s">
        <v>1745</v>
      </c>
      <c r="B1013" s="1" t="s">
        <v>1746</v>
      </c>
      <c r="C1013" s="2" t="str">
        <f>IFERROR(__xludf.DUMMYFUNCTION("GOOGLETRANSLATE(B1013, ""en"", ""vi"")"),"Bản nhạc dài TM1 giây và có tiết tấu chậm. Nhịp điệu trong bài hát này rất hài hòa và TIME_SIGNATURE là thước đo của âm nhạc. NHỮNG CỤ THỂ được sử dụng sẽ bổ sung vào bản nhạc, tạo ra âm thanh gắn kết giúp nâng cao trải nghiệm nghe tổng thể.")</f>
        <v>Bản nhạc dài TM1 giây và có tiết tấu chậm. Nhịp điệu trong bài hát này rất hài hòa và TIME_SIGNATURE là thước đo của âm nhạc. NHỮNG CỤ THỂ được sử dụng sẽ bổ sung vào bản nhạc, tạo ra âm thanh gắn kết giúp nâng cao trải nghiệm nghe tổng thể.</v>
      </c>
      <c r="D1013" s="2"/>
    </row>
    <row r="1014">
      <c r="A1014" s="1" t="s">
        <v>1747</v>
      </c>
      <c r="B1014" s="1" t="s">
        <v>1748</v>
      </c>
      <c r="C1014" s="2" t="str">
        <f>IFERROR(__xludf.DUMMYFUNCTION("GOOGLETRANSLATE(B1014, ""en"", ""vi"")"),"Bản nhạc này được sáng tác trong [[K01E12Y23]3 k4ey5] và có dải cao độ trong [R1A2N3G4E5] [oc0ta1ve2s3]. Nó kéo dài [[N01U12M23_34B45A56R67S78]8 b9ar0s1] và có thời gian chạy là [T1M213] giây với nhịp vừa phải. Cố tình loại trừ [I1N2S3T4R5U6M7E8N9T0S1], ["&amp;"ti0me1 s2ig3na4tu5re6] của bài hát này không phải là [T1I2M3E4_5S6I7G8N9A0T1U2R3E4] thông thường. Mặc dù được trình diễn ở tốc độ vừa phải nhưng bài hát này lại có âm thanh độc đáo, khác biệt với phong cách [G1E2N3R4E5] điển hình.")</f>
        <v>Bản nhạc này được sáng tác trong [[K01E12Y23]3 k4ey5] và có dải cao độ trong [R1A2N3G4E5] [oc0ta1ve2s3]. Nó kéo dài [[N01U12M23_34B45A56R67S78]8 b9ar0s1] và có thời gian chạy là [T1M213] giây với nhịp vừa phải. Cố tình loại trừ [I1N2S3T4R5U6M7E8N9T0S1], [ti0me1 s2ig3na4tu5re6] của bài hát này không phải là [T1I2M3E4_5S6I7G8N9A0T1U2R3E4] thông thường. Mặc dù được trình diễn ở tốc độ vừa phải nhưng bài hát này lại có âm thanh độc đáo, khác biệt với phong cách [G1E2N3R4E5] điển hình.</v>
      </c>
      <c r="D1014" s="2"/>
    </row>
    <row r="1015">
      <c r="A1015" s="1" t="s">
        <v>1749</v>
      </c>
      <c r="B1015" s="1" t="s">
        <v>1750</v>
      </c>
      <c r="C1015" s="2" t="str">
        <f>IFERROR(__xludf.DUMMYFUNCTION("GOOGLETRANSLATE(B1015, ""en"", ""vi"")"),"Bài hát này thể hiện thể loại [G1E2N3R4E5] với nhịp điệu mạnh mẽ và lôi cuốn. Nhịp điệu của âm nhạc là tinh hoa của thể loại này, thể hiện âm thanh đặc trưng đã định nghĩa nó.")</f>
        <v>Bài hát này thể hiện thể loại [G1E2N3R4E5] với nhịp điệu mạnh mẽ và lôi cuốn. Nhịp điệu của âm nhạc là tinh hoa của thể loại này, thể hiện âm thanh đặc trưng đã định nghĩa nó.</v>
      </c>
      <c r="D1015" s="2"/>
    </row>
    <row r="1016">
      <c r="A1016" s="1" t="s">
        <v>1751</v>
      </c>
      <c r="B1016" s="1" t="s">
        <v>1752</v>
      </c>
      <c r="C1016" s="2" t="str">
        <f>IFERROR(__xludf.DUMMYFUNCTION("GOOGLETRANSLATE(B1016, ""en"", ""vi"")"),"[ti0me1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mặ"&amp;"t trong bài hát này, điều này càng làm tăng thêm âm thanh và phong cách độc đáo của nó.")</f>
        <v>[ti0me1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mặt trong bài hát này, điều này càng làm tăng thêm âm thanh và phong cách độc đáo của nó.</v>
      </c>
      <c r="D1016" s="2"/>
    </row>
    <row r="1017">
      <c r="A1017" s="1" t="s">
        <v>1753</v>
      </c>
      <c r="B1017" s="1" t="s">
        <v>1754</v>
      </c>
      <c r="C1017" s="2" t="str">
        <f>IFERROR(__xludf.DUMMYFUNCTION("GOOGLETRANSLATE(B1017, ""en"", ""vi"")"),"Bản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v"&amp;"à thú vị, với [te0mp1o2] nhanh ở một số đoạn và phát trong [T1M213] giây trên [[N01U12M23_34B45A56R67S78]8 b9ar0s1] trong [T1I2M3E4_5S6I7G8N9A0T1U2R3E4]. Các dự án âm nhạc [E1M2O3T4I5O6N7], tạo ra trải nghiệm thính giác phong phú cho người nghe.")</f>
        <v>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và thú vị, với [te0mp1o2] nhanh ở một số đoạn và phát trong [T1M213] giây trên [[N01U12M23_34B45A56R67S78]8 b9ar0s1] trong [T1I2M3E4_5S6I7G8N9A0T1U2R3E4]. Các dự án âm nhạc [E1M2O3T4I5O6N7], tạo ra trải nghiệm thính giác phong phú cho người nghe.</v>
      </c>
      <c r="D1017" s="2"/>
    </row>
    <row r="1018">
      <c r="A1018" s="1" t="s">
        <v>1755</v>
      </c>
      <c r="B1018" s="1" t="s">
        <v>1756</v>
      </c>
      <c r="C1018" s="2" t="str">
        <f>IFERROR(__xludf.DUMMYFUNCTION("GOOGLETRANSLATE(B1018, ""en"", ""vi"")"),"Phạm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vớ"&amp;"i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f>
        <v>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v>
      </c>
      <c r="D1018" s="2"/>
    </row>
    <row r="1019">
      <c r="A1019" s="1" t="s">
        <v>1757</v>
      </c>
      <c r="B1019" s="1" t="s">
        <v>1758</v>
      </c>
      <c r="C1019" s="2" t="str">
        <f>IFERROR(__xludf.DUMMYFUNCTION("GOOGLETRANSLATE(B1019, ""en"", ""vi"")"),"Bài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f>
        <v>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v>
      </c>
      <c r="D1019" s="2"/>
    </row>
    <row r="1020">
      <c r="A1020" s="1" t="s">
        <v>1479</v>
      </c>
      <c r="B1020" s="1" t="s">
        <v>1759</v>
      </c>
      <c r="C1020" s="2" t="str">
        <f>IFERROR(__xludf.DUMMYFUNCTION("GOOGLETRANSLATE(B1020, ""en"", ""vi"")"),"Với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"&amp;"nhịp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than"&amp;"h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thanh [G1E2N3R4E5].</v>
      </c>
      <c r="D1020" s="2"/>
    </row>
    <row r="1021">
      <c r="A1021" s="1" t="s">
        <v>1760</v>
      </c>
      <c r="B1021" s="1" t="s">
        <v>1761</v>
      </c>
      <c r="C1021" s="2" t="str">
        <f>IFERROR(__xludf.DUMMYFUNCTION("GOOGLETRANSLATE(B1021, ""en"", ""vi"")"),"[[K01E12Y23]3 k4ey5] trong bản nhạc này mang đến âm thanh mạnh mẽ và đáng nhớ, được bổ sung bởi nhịp điệu dễ chịu. Bài hát có thời lượng [T1M213] giây và bao gồm [[N01U12M23_34B45A56R67S78]8 b9ar0s1] với [te0mp1o2] nhanh. Mặc dù tốc độ nhanh nhưng [ti0me1"&amp;" 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f>
        <v>[[K01E12Y23]3 k4ey5] trong bản nhạc này mang đến âm thanh mạnh mẽ và đáng nhớ, được bổ sung bởi nhịp điệu dễ chịu. Bài hát có thời lượng [T1M213] giây và bao gồm [[N01U12M23_34B45A56R67S78]8 b9ar0s1] với [te0mp1o2] nhanh. Mặc dù tốc độ nhanh nhưng [ti0me1 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v>
      </c>
      <c r="D1021" s="2"/>
    </row>
    <row r="1022">
      <c r="A1022" s="1" t="s">
        <v>1762</v>
      </c>
      <c r="B1022" s="1" t="s">
        <v>1763</v>
      </c>
      <c r="C1022" s="2" t="str">
        <f>IFERROR(__xludf.DUMMYFUNCTION("GOOGLETRANSLATE(B1022, ""en"", ""vi"")"),"Âm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cự"&amp;"c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chạ"&amp;"y [T1M213]-giây của nó.")</f>
        <v>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chạy [T1M213]-giây của nó.</v>
      </c>
      <c r="D1022" s="2"/>
    </row>
    <row r="1023">
      <c r="A1023" s="1" t="s">
        <v>1039</v>
      </c>
      <c r="B1023" s="1" t="s">
        <v>1764</v>
      </c>
      <c r="C1023" s="2" t="str">
        <f>IFERROR(__xludf.DUMMYFUNCTION("GOOGLETRANSLATE(B1023, ""en"", ""vi"")"),"Bài hát này được sáng tác trong [[K01E12Y23]3 k4ey5] và chuyển động vừa phải. Nó có thời gian chạy là [T1M213] giây.")</f>
        <v>Bài hát này được sáng tác trong [[K01E12Y23]3 k4ey5] và chuyển động vừa phải. Nó có thời gian chạy là [T1M213] giây.</v>
      </c>
      <c r="D1023" s="2"/>
    </row>
    <row r="1024">
      <c r="A1024" s="1" t="s">
        <v>1765</v>
      </c>
      <c r="B1024" s="1" t="s">
        <v>1766</v>
      </c>
      <c r="C1024" s="2" t="str">
        <f>IFERROR(__xludf.DUMMYFUNCTION("GOOGLETRANSLATE(B1024, ""en"", ""vi"")"),"Âm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"&amp;"vừa phải, nhịp điệu rất dễ nghe.")</f>
        <v>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vừa phải, nhịp điệu rất dễ nghe.</v>
      </c>
      <c r="D1024" s="2"/>
    </row>
    <row r="1025">
      <c r="A1025" s="1" t="s">
        <v>1767</v>
      </c>
      <c r="B1025" s="1" t="s">
        <v>1768</v>
      </c>
      <c r="C1025" s="2" t="str">
        <f>IFERROR(__xludf.DUMMYFUNCTION("GOOGLETRANSLATE(B1025, ""en"", ""vi"")"),"Phạm vi cao độ giới hạn của âm nhạc là [R1A2N3G4E5] [oc0ta1ve2s3] cho phép nhấn mạnh hơn vào các sắc thái của giai điệu và nhịp điệu, đồng thời duy trì nhịp nhất quán và vừa phải. Với mét [T1I2M3E4_5S6I7G8N9A0T1U2R3E4], bài hát này cố tình loại trừ [I1N2S"&amp;"3T4R5U6M7E8N9T0S1] để tạo ra đặc tính âm thanh riêng biệt. Nó được chơi ở mức [te0mp1o2] vừa phải và thành phần bao gồm [[N01U12M23_34B45A56R67S78]8 b9ar0s1].")</f>
        <v>Phạm vi cao độ giới hạn của âm nhạc là [R1A2N3G4E5] [oc0ta1ve2s3] cho phép nhấn mạnh hơn vào các sắc thái của giai điệu và nhịp điệu, đồng thời duy trì nhịp nhất quán và vừa phải. Với mét [T1I2M3E4_5S6I7G8N9A0T1U2R3E4], bài hát này cố tình loại trừ [I1N2S3T4R5U6M7E8N9T0S1] để tạo ra đặc tính âm thanh riêng biệt. Nó được chơi ở mức [te0mp1o2] vừa phải và thành phần bao gồm [[N01U12M23_34B45A56R67S78]8 b9ar0s1].</v>
      </c>
      <c r="D1025" s="2"/>
    </row>
    <row r="1026">
      <c r="A1026" s="1" t="s">
        <v>1769</v>
      </c>
      <c r="B1026" s="1" t="s">
        <v>1770</v>
      </c>
      <c r="C1026" s="2" t="str">
        <f>IFERROR(__xludf.DUMMYFUNCTION("GOOGLETRANSLATE(B1026, ""en"", ""vi"")"),"Bài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f>
        <v>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v>
      </c>
      <c r="D1026" s="2"/>
    </row>
    <row r="1027">
      <c r="A1027" s="1" t="s">
        <v>114</v>
      </c>
      <c r="B1027" s="1" t="s">
        <v>1771</v>
      </c>
      <c r="C1027" s="2" t="str">
        <f>IFERROR(__xludf.DUMMYFUNCTION("GOOGLETRANSLATE(B1027, ""en"", ""vi"")"),"Trong âm nhạc, thước đo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tru"&amp;"yền 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"&amp;"các nhạc cụ khác nhau được sử dụng trong phần sắp xếp âm nhạc, mỗi nhạc cụ đều đóng góp âm thanh và đặc điểm độc đáo của nó vào bố cục tổng thể.")</f>
        <v>Trong âm nhạc, thước đo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truyền 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các nhạc cụ khác nhau được sử dụng trong phần sắp xếp âm nhạc, mỗi nhạc cụ đều đóng góp âm thanh và đặc điểm độc đáo của nó vào bố cục tổng thể.</v>
      </c>
      <c r="D1027" s="2"/>
    </row>
    <row r="1028">
      <c r="A1028" s="1" t="s">
        <v>1772</v>
      </c>
      <c r="B1028" s="1" t="s">
        <v>1773</v>
      </c>
      <c r="C1028" s="2" t="str">
        <f>IFERROR(__xludf.DUMMYFUNCTION("GOOGLETRANSLATE(B1028, ""en"", ""vi"")"),"Nhạc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ngườ"&amp;"i nghe. Cho dù đó là sự tương tác giữa các nhạc cụ hay nhịp điệu thúc đẩy bài hát tiến về phía trước, bản nhạc này chắc chắn sẽ để lại ấn tượng lâu dài cho bất kỳ ai nghe nó.")</f>
        <v>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người nghe. Cho dù đó là sự tương tác giữa các nhạc cụ hay nhịp điệu thúc đẩy bài hát tiến về phía trước, bản nhạc này chắc chắn sẽ để lại ấn tượng lâu dài cho bất kỳ ai nghe nó.</v>
      </c>
      <c r="D1028" s="2"/>
    </row>
    <row r="1029">
      <c r="A1029" s="1" t="s">
        <v>1774</v>
      </c>
      <c r="B1029" s="1" t="s">
        <v>1775</v>
      </c>
      <c r="C1029" s="2" t="str">
        <f>IFERROR(__xludf.DUMMYFUNCTION("GOOGLETRANSLATE(B1029, ""en"", ""vi"")"),"Bài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g"&amp;"iây.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f>
        <v>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v>
      </c>
      <c r="D1029" s="2"/>
    </row>
    <row r="1030">
      <c r="A1030" s="1" t="s">
        <v>754</v>
      </c>
      <c r="B1030" s="1" t="s">
        <v>1776</v>
      </c>
      <c r="C1030" s="2" t="str">
        <f>IFERROR(__xludf.DUMMYFUNCTION("GOOGLETRANSLATE(B1030, ""en"", ""vi"")"),"Dải cao độ của [R1A2N3G4E5] [oc0ta1ve2s3] trong bản nhạc này bổ sung thêm nét đặc biệt nhằm nhấn mạnh chiều sâu cảm xúc của nó. Cùng với việc sử dụng [[K01E12Y23]3 k4ey5], nó tạo ra một bảng âm thanh phong phú và sống động. Mặc dù thời lượng chỉ [T1M213] "&amp;"giây nhưng nhịp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c"&amp;"hung, âm nhạc này là sự pha trộn tuyệt vời của các yếu tố âm thanh gợi lên phản ứng cảm xúc mạnh mẽ.")</f>
        <v>Dải cao độ của [R1A2N3G4E5] [oc0ta1ve2s3] trong bản nhạc này bổ sung thêm nét đặc biệt nhằm nhấn mạnh chiều sâu cảm xúc của nó. Cùng với việc sử dụng [[K01E12Y23]3 k4ey5], nó tạo ra một bảng âm thanh phong phú và sống động. Mặc dù thời lượng chỉ [T1M213] giây nhưng nhịp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chung, âm nhạc này là sự pha trộn tuyệt vời của các yếu tố âm thanh gợi lên phản ứng cảm xúc mạnh mẽ.</v>
      </c>
      <c r="D1030" s="2"/>
    </row>
    <row r="1031">
      <c r="A1031" s="1" t="s">
        <v>1777</v>
      </c>
      <c r="B1031" s="1" t="s">
        <v>1778</v>
      </c>
      <c r="C1031" s="2" t="str">
        <f>IFERROR(__xludf.DUMMYFUNCTION("GOOGLETRANSLATE(B1031, ""en"", ""vi"")"),"Việc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"&amp;"bởi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riê"&amp;"ng biệt và cảm giác tổng thể hài hòa.")</f>
        <v>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riêng biệt và cảm giác tổng thể hài hòa.</v>
      </c>
      <c r="D1031" s="2"/>
    </row>
    <row r="1032">
      <c r="A1032" s="1" t="s">
        <v>1779</v>
      </c>
      <c r="B1032" s="1" t="s">
        <v>1780</v>
      </c>
      <c r="C1032" s="2" t="str">
        <f>IFERROR(__xludf.DUMMYFUNCTION("GOOGLETRANSLATE(B1032, ""en"", ""vi"")"),"Bài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quán"&amp;" và hài hòa, góp phần tạo nên tính thẩm mỹ và phong cách tổng thể của âm nhạc.")</f>
        <v>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 và hài hòa, góp phần tạo nên tính thẩm mỹ và phong cách tổng thể của âm nhạc.</v>
      </c>
      <c r="D1032" s="2"/>
    </row>
    <row r="1033">
      <c r="A1033" s="1" t="s">
        <v>1781</v>
      </c>
      <c r="B1033" s="1" t="s">
        <v>1782</v>
      </c>
      <c r="C1033" s="2" t="str">
        <f>IFERROR(__xludf.DUMMYFUNCTION("GOOGLETRANSLATE(B1033, ""en"", ""vi"")"),"[ti0me1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âm"&amp;" nhạc. Tuy nhiên, một số người có thể thấy nhịp điệu của bài hát này quá chậm để nhảy vì nó có thể không phải là [te0mp1o2] lý tưởng cho chuyển động.")</f>
        <v>[ti0me1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 nhạc. Tuy nhiên, một số người có thể thấy nhịp điệu của bài hát này quá chậm để nhảy vì nó có thể không phải là [te0mp1o2] lý tưởng cho chuyển động.</v>
      </c>
      <c r="D1033" s="2"/>
    </row>
    <row r="1034">
      <c r="A1034" s="1" t="s">
        <v>1783</v>
      </c>
      <c r="B1034" s="1" t="s">
        <v>1784</v>
      </c>
      <c r="C1034" s="2" t="str">
        <f>IFERROR(__xludf.DUMMYFUNCTION("GOOGLETRANSLATE(B1034, ""en"", ""vi"")"),"Việc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[T1"&amp;"I2M3E4_5S6I7G8N9A0T1U2R3E4].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t"&amp;"ạo nên một bản nhạc có cấu trúc tốt và gắn kết.")</f>
        <v>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tạo nên một bản nhạc có cấu trúc tốt và gắn kết.</v>
      </c>
      <c r="D1034" s="2"/>
    </row>
    <row r="1035">
      <c r="A1035" s="1" t="s">
        <v>1057</v>
      </c>
      <c r="B1035" s="1" t="s">
        <v>1785</v>
      </c>
      <c r="C1035" s="2" t="str">
        <f>IFERROR(__xludf.DUMMYFUNCTION("GOOGLETRANSLATE(B1035, ""en"", ""vi"")"),"Âm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"&amp;"nhịp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"&amp;"xúc [E1M2O3T4I5O6N7], mang lại trải nghiệm nghe năng động và hấp dẫn.")</f>
        <v>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xúc [E1M2O3T4I5O6N7], mang lại trải nghiệm nghe năng động và hấp dẫn.</v>
      </c>
      <c r="D1035" s="2"/>
    </row>
    <row r="1036">
      <c r="A1036" s="1" t="s">
        <v>1786</v>
      </c>
      <c r="B1036" s="1" t="s">
        <v>1787</v>
      </c>
      <c r="C1036" s="2" t="str">
        <f>IFERROR(__xludf.DUMMYFUNCTION("GOOGLETRANSLATE(B1036, ""en"", ""vi"")"),"Bài hát có thời lượng [T1M213] giây, có nhịp điệu cân bằng và [te0mp1o2] nhanh, truyền tải [E1M2O3T4I5O6N7]. Phạm vi cao độ của nó nằm trong [R1A2N3G4E5] [oc0ta1ve2s3] và [[K01E12Y23]3 k4ey5] mang lại âm thanh mạnh mẽ và đáng nhớ. [I1N2S3T4R5U6M7E8N9T0S1]"&amp;" không có trong nhạc cụ và [[T01I12M23E34_45S56I67G78N89A90T01U12R23E34]4 t5im6e 7si8gn9at0ur1e2] của bài hát là không phổ biến. Nó bao gồm tổng cộng [[N01U12M23_34B45A56R67S78]8 b9ar0s1].")</f>
        <v>Bài hát có thời lượng [T1M213] giây, có nhịp điệu cân bằng và [te0mp1o2] nhanh, truyền tải [E1M2O3T4I5O6N7]. Phạm vi cao độ của nó nằm trong [R1A2N3G4E5] [oc0ta1ve2s3] và [[K01E12Y23]3 k4ey5] mang lại âm thanh mạnh mẽ và đáng nhớ. [I1N2S3T4R5U6M7E8N9T0S1] không có trong nhạc cụ và [[T01I12M23E34_45S56I67G78N89A90T01U12R23E34]4 t5im6e 7si8gn9at0ur1e2] của bài hát là không phổ biến. Nó bao gồm tổng cộng [[N01U12M23_34B45A56R67S78]8 b9ar0s1].</v>
      </c>
      <c r="D1036" s="2"/>
    </row>
    <row r="1037">
      <c r="A1037" s="1" t="s">
        <v>1788</v>
      </c>
      <c r="B1037" s="1" t="s">
        <v>1789</v>
      </c>
      <c r="C1037" s="2" t="str">
        <f>IFERROR(__xludf.DUMMYFUNCTION("GOOGLETRANSLATE(B1037, ""en"", ""vi"")"),"Bài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"&amp;"mà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[G1E"&amp;"2N3R4E5], nhưng nó vẫn kết hợp được tổng cộng [[N01U12M23_34B45A56R67S78]8 b9ar0s1], tạo nên một trải nghiệm âm nhạc thực sự đặc biệt.")</f>
        <v>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[G1E2N3R4E5], nhưng nó vẫn kết hợp được tổng cộng [[N01U12M23_34B45A56R67S78]8 b9ar0s1], tạo nên một trải nghiệm âm nhạc thực sự đặc biệt.</v>
      </c>
      <c r="D1037" s="2"/>
    </row>
    <row r="1038">
      <c r="A1038" s="1" t="s">
        <v>1747</v>
      </c>
      <c r="B1038" s="1" t="s">
        <v>1790</v>
      </c>
      <c r="C1038" s="2" t="str">
        <f>IFERROR(__xludf.DUMMYFUNCTION("GOOGLETRANSLATE(B1038, ""en"", ""vi"")"),"Việc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kh"&amp;"ông có [I1N2S3T4R5U6M7E8N9T0S1]. [ti0me1 s2ig3na4tu5re6] của nó không mang tính quy ước, vì nó tuân theo [T1I2M3E4_5S6I7G8N9A0T1U2R3E4] và nó di chuyển với tốc độ vừa phải. Âm nhạc không hoàn toàn tuân theo các quy ước của âm thanh [G1E2N3R4E5] và có tổng"&amp;" cộng [[N01U12M23_34B45A56R67S78]8 b9ar0s1] cho bài hát này.")</f>
        <v>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không có [I1N2S3T4R5U6M7E8N9T0S1]. [ti0me1 s2ig3na4tu5re6] của nó không mang tính quy ước, vì nó tuân theo [T1I2M3E4_5S6I7G8N9A0T1U2R3E4] và nó di chuyển với tốc độ vừa phải. Âm nhạc không hoàn toàn tuân theo các quy ước của âm thanh [G1E2N3R4E5] và có tổng cộng [[N01U12M23_34B45A56R67S78]8 b9ar0s1] cho bài hát này.</v>
      </c>
      <c r="D1038" s="2"/>
    </row>
    <row r="1039">
      <c r="A1039" s="1" t="s">
        <v>1791</v>
      </c>
      <c r="B1039" s="1" t="s">
        <v>1792</v>
      </c>
      <c r="C1039" s="2" t="str">
        <f>IFERROR(__xludf.DUMMYFUNCTION("GOOGLETRANSLATE(B1039, ""en"", ""vi"")"),"Âm nhạc trong [[K01E12Y23]3 k4ey5], với dải cao độ nhỏ gọn [R1A2N3G4E5] [oc0ta1ve2s3], tạo ra một bảng âm thanh phong phú và sống động, mang lại màn trình diễn âm nhạc tập trung và có tác động mạnh mẽ. Bài hát có thời lượng chạy [T1M213] giây và [te0mp1o2"&amp;"] vừa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Nh"&amp;"ìn chung, sự kết hợp của các yếu tố âm nhạc này mang lại trải nghiệm âm nhạc mạnh mẽ và giàu cảm xúc.")</f>
        <v>Âm nhạc trong [[K01E12Y23]3 k4ey5], với dải cao độ nhỏ gọn [R1A2N3G4E5] [oc0ta1ve2s3], tạo ra một bảng âm thanh phong phú và sống động, mang lại màn trình diễn âm nhạc tập trung và có tác động mạnh mẽ. Bài hát có thời lượng chạy [T1M213] giây và [te0mp1o2] vừa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Nhìn chung, sự kết hợp của các yếu tố âm nhạc này mang lại trải nghiệm âm nhạc mạnh mẽ và giàu cảm xúc.</v>
      </c>
      <c r="D1039" s="2"/>
    </row>
    <row r="1040">
      <c r="A1040" s="1" t="s">
        <v>1793</v>
      </c>
      <c r="B1040" s="1" t="s">
        <v>1794</v>
      </c>
      <c r="C1040" s="2" t="str">
        <f>IFERROR(__xludf.DUMMYFUNCTION("GOOGLETRANSLATE(B1040, ""en"", ""vi"")"),"Bản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[[T01I12M23E34_45S56I67G78N89A90T01U1"&amp;"2R23E34]4 t5im6e 7si8gn9at0ur1e2]. Đáng chú ý là nó thiếu bất kỳ [I1N2S3T4R5U6M7E8N9T0S1] nào và thách thức việc phân loại dễ dàng trong một kiểu [G1E2N3R4E5] cụ thể.")</f>
        <v>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[[T01I12M23E34_45S56I67G78N89A90T01U12R23E34]4 t5im6e 7si8gn9at0ur1e2]. Đáng chú ý là nó thiếu bất kỳ [I1N2S3T4R5U6M7E8N9T0S1] nào và thách thức việc phân loại dễ dàng trong một kiểu [G1E2N3R4E5] cụ thể.</v>
      </c>
      <c r="D1040" s="2"/>
    </row>
    <row r="1041">
      <c r="A1041" s="1" t="s">
        <v>1795</v>
      </c>
      <c r="B1041" s="1" t="s">
        <v>1796</v>
      </c>
      <c r="C1041" s="2" t="str">
        <f>IFERROR(__xludf.DUMMYFUNCTION("GOOGLETRANSLATE(B1041, ""en"", ""vi"")"),"Dải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tr"&amp;"ong phần trình diễn âm nhạc. [ti0me1 s2ig3na4tu5re6] được sử dụng trong bài hát này không bình thường và bài hát có nhịp nhanh. Ngoài ra, âm nhạc gợi nhớ đến âm thanh [G1E2N3R4E5] cổ điển, trải dài [[N01U12M23_34B45A56R67S78]8 b9ar0s1].")</f>
        <v>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trong phần trình diễn âm nhạc. [ti0me1 s2ig3na4tu5re6] được sử dụng trong bài hát này không bình thường và bài hát có nhịp nhanh. Ngoài ra, âm nhạc gợi nhớ đến âm thanh [G1E2N3R4E5] cổ điển, trải dài [[N01U12M23_34B45A56R67S78]8 b9ar0s1].</v>
      </c>
      <c r="D1041" s="2"/>
    </row>
    <row r="1042">
      <c r="A1042" s="1" t="s">
        <v>1797</v>
      </c>
      <c r="B1042" s="1" t="s">
        <v>1798</v>
      </c>
      <c r="C1042" s="2" t="str">
        <f>IFERROR(__xludf.DUMMYFUNCTION("GOOGLETRANSLATE(B1042, ""en"", ""vi"")"),"Màn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"&amp;"thanh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đ"&amp;"iêu luyện để tạo nên một màn trình diễn âm nhạc xuất sắc.")</f>
        <v>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điêu luyện để tạo nên một màn trình diễn âm nhạc xuất sắc.</v>
      </c>
      <c r="D1042" s="2"/>
    </row>
    <row r="1043">
      <c r="A1043" s="1" t="s">
        <v>1799</v>
      </c>
      <c r="B1043" s="1" t="s">
        <v>1800</v>
      </c>
      <c r="C1043" s="2" t="str">
        <f>IFERROR(__xludf.DUMMYFUNCTION("GOOGLETRANSLATE(B1043, ""en"", ""vi"")"),"Việc sử dụng [[K01E12Y23]3 k4ey5] trong bản nhạc này tạo ra âm thanh độc đáo và vang dội, được bổ sung bởi nhịp độ nhẹ nhàng khi phát bài hát. Mặc dù có nhịp điệu yên bình nhưng [ti0me1 s2ig3na4tu5re6] của bài hát này không bình thường, càng làm tăng thêm"&amp;" sự khác biệt của nó.")</f>
        <v>Việc sử dụng [[K01E12Y23]3 k4ey5] trong bản nhạc này tạo ra âm thanh độc đáo và vang dội, được bổ sung bởi nhịp độ nhẹ nhàng khi phát bài hát. Mặc dù có nhịp điệu yên bình nhưng [ti0me1 s2ig3na4tu5re6] của bài hát này không bình thường, càng làm tăng thêm sự khác biệt của nó.</v>
      </c>
      <c r="D1043" s="2"/>
    </row>
    <row r="1044">
      <c r="A1044" s="1" t="s">
        <v>1801</v>
      </c>
      <c r="B1044" s="1" t="s">
        <v>1802</v>
      </c>
      <c r="C1044" s="2" t="str">
        <f>IFERROR(__xludf.DUMMYFUNCTION("GOOGLETRANSLATE(B1044, ""en"", ""vi"")"),"Âm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và"&amp;" không có [I1N2S3T4R5U6M7E8N9T0S1]. [ti0me1 s2ig3na4tu5re6] của âm nhạc là [T1I2M3E4_5S6I7G8N9A0T1U2R3E4], trong khi [te0mp1o2] nhanh của nó thể hiện rõ đặc tính của [G1E2N3R4E5]. Nhìn chung, bài hát có độ dài khoảng [[N01U12M23_34B45A56R67S78]8 b9ar0s1].")</f>
        <v>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 không có [I1N2S3T4R5U6M7E8N9T0S1]. [ti0me1 s2ig3na4tu5re6] của âm nhạc là [T1I2M3E4_5S6I7G8N9A0T1U2R3E4], trong khi [te0mp1o2] nhanh của nó thể hiện rõ đặc tính của [G1E2N3R4E5]. Nhìn chung, bài hát có độ dài khoảng [[N01U12M23_34B45A56R67S78]8 b9ar0s1].</v>
      </c>
      <c r="D1044" s="2"/>
    </row>
    <row r="1045">
      <c r="A1045" s="1" t="s">
        <v>1803</v>
      </c>
      <c r="B1045" s="1" t="s">
        <v>1804</v>
      </c>
      <c r="C1045" s="2" t="str">
        <f>IFERROR(__xludf.DUMMYFUNCTION("GOOGLETRANSLATE(B1045, ""en"", ""vi"")"),"Dải cao độ của [R1A2N3G4E5] [oc0ta1ve2s3] trong bản nhạc này bổ sung thêm nét đặc biệt nhằm nhấn mạnh chiều sâu cảm xúc của nó. Hơn nữa, việc sử dụng [[K01E12Y23]3 k4ey5] trong bố cục sẽ tạo ra âm thanh vang và độc đáo. Bài hát có thời lượng chạy là [T1M2"&amp;"13] giây và có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đ"&amp;"ộ vừa phải nhưng bản nhạc này không theo khuôn mẫu đặc trưng của thể loại [G1E2N3R4E5]. Nhìn chung, bài hát được tạo thành từ [[N01U12M23_34B45A56R67S78]8 b9ar0s1], mang lại trải nghiệm nghe thực sự độc đáo.")</f>
        <v>Dải cao độ của [R1A2N3G4E5] [oc0ta1ve2s3] trong bản nhạc này bổ sung thêm nét đặc biệt nhằm nhấn mạnh chiều sâu cảm xúc của nó. Hơn nữa, việc sử dụng [[K01E12Y23]3 k4ey5] trong bố cục sẽ tạo ra âm thanh vang và độc đáo. Bài hát có thời lượng chạy là [T1M213] giây và có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độ vừa phải nhưng bản nhạc này không theo khuôn mẫu đặc trưng của thể loại [G1E2N3R4E5]. Nhìn chung, bài hát được tạo thành từ [[N01U12M23_34B45A56R67S78]8 b9ar0s1], mang lại trải nghiệm nghe thực sự độc đáo.</v>
      </c>
      <c r="D1045" s="2"/>
    </row>
    <row r="1046">
      <c r="A1046" s="1" t="s">
        <v>1805</v>
      </c>
      <c r="B1046" s="1" t="s">
        <v>1806</v>
      </c>
      <c r="C1046" s="2" t="str">
        <f>IFERROR(__xludf.DUMMYFUNCTION("GOOGLETRANSLATE(B1046, ""en"", ""vi"")"),"Phạm vi cao độ cụ thể của [R1A2N3G4E5] [oc0ta1ve2s3] được sử dụng trong một bản nhạc có thể tạo ra âm thanh gắn kết và thống nhất xuyên suốt. Tuy nhiên, trong trường hợp của bài hát cụ thể này, nó có kết quả là [te0mp1o2] chậm chạp. Mặc dù vậy, bài hát có"&amp;" thời lượng [T1M213] giây. Ngoài ra, [ti0me1 s2ig3na4tu5re6] được sử dụng trong tác phẩm không phải là điển hình và làm tăng thêm nét độc đáo của nó.")</f>
        <v>Phạm vi cao độ cụ thể của [R1A2N3G4E5] [oc0ta1ve2s3] được sử dụng trong một bản nhạc có thể tạo ra âm thanh gắn kết và thống nhất xuyên suốt. Tuy nhiên, trong trường hợp của bài hát cụ thể này, nó có kết quả là [te0mp1o2] chậm chạp. Mặc dù vậy, bài hát có thời lượng [T1M213] giây. Ngoài ra, [ti0me1 s2ig3na4tu5re6] được sử dụng trong tác phẩm không phải là điển hình và làm tăng thêm nét độc đáo của nó.</v>
      </c>
      <c r="D1046" s="2"/>
    </row>
    <row r="1047">
      <c r="A1047" s="1" t="s">
        <v>84</v>
      </c>
      <c r="B1047" s="1" t="s">
        <v>1807</v>
      </c>
      <c r="C1047" s="2" t="str">
        <f>IFERROR(__xludf.DUMMYFUNCTION("GOOGLETRANSLATE(B1047, ""en"", ""vi"")"),"Loại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phát"&amp;" nhanh, với [te0mp1o2] thực sự rất mãnh liệt. Nó được cấu tạo theo dạng [[T01I12M23E34_45S56I67G78N89A90T01U12R23E34]4 t5im6e 7si8gn9at0ur1e2] không phổ biến, bao gồm [[N01U12M23_34B45A56R67S78]8 b9ar0s1] và được gắn với [E1M2O3T4 I5O6N7]. Nhìn chung, bản"&amp;" nhạc dài [T1M213] giây, mang đến một hành trình đầy cảm xúc và quyến rũ cho người nghe.")</f>
        <v>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 nhanh, với [te0mp1o2] thực sự rất mãnh liệt. Nó được cấu tạo theo dạng [[T01I12M23E34_45S56I67G78N89A90T01U12R23E34]4 t5im6e 7si8gn9at0ur1e2] không phổ biến, bao gồm [[N01U12M23_34B45A56R67S78]8 b9ar0s1] và được gắn với [E1M2O3T4 I5O6N7]. Nhìn chung, bản nhạc dài [T1M213] giây, mang đến một hành trình đầy cảm xúc và quyến rũ cho người nghe.</v>
      </c>
      <c r="D1047" s="2"/>
    </row>
    <row r="1048">
      <c r="A1048" s="1" t="s">
        <v>371</v>
      </c>
      <c r="B1048" s="1" t="s">
        <v>1808</v>
      </c>
      <c r="C1048" s="2" t="str">
        <f>IFERROR(__xludf.DUMMYFUNCTION("GOOGLETRANSLATE(B1048, ""en"", ""vi"")"),"Bài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đ"&amp;"ộ phức tạp và sự thú vị cho bài hát, thách thức sự mong đợi của người nghe và có khả năng nâng cao sự thích thú của họ đối với âm nhạc. Mặc dù có tính chất không điển hình nhưng bài hát này mang lại trải nghiệm nghe độc ​​đáo và hấp dẫn.")</f>
        <v>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độ phức tạp và sự thú vị cho bài hát, thách thức sự mong đợi của người nghe và có khả năng nâng cao sự thích thú của họ đối với âm nhạc. Mặc dù có tính chất không điển hình nhưng bài hát này mang lại trải nghiệm nghe độc ​​đáo và hấp dẫn.</v>
      </c>
      <c r="D1048" s="2"/>
    </row>
    <row r="1049">
      <c r="A1049" s="1" t="s">
        <v>122</v>
      </c>
      <c r="B1049" s="1" t="s">
        <v>1809</v>
      </c>
      <c r="C1049" s="2" t="str">
        <f>IFERROR(__xludf.DUMMYFUNCTION("GOOGLETRANSLATE(B1049, ""en"", ""vi"")"),"Bản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t"&amp;"rưng bởi [[T01I12M23E34_45S56I67G78N89A90T01U12R23E34]4 t5im6e 7si8gn9at0ur1e2] không điển hình. Chơi ở tốc độ nhanh, âm nhạc tràn ngập [E1M2O3T4I5O6N7].")</f>
        <v>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trưng bởi [[T01I12M23E34_45S56I67G78N89A90T01U12R23E34]4 t5im6e 7si8gn9at0ur1e2] không điển hình. Chơi ở tốc độ nhanh, âm nhạc tràn ngập [E1M2O3T4I5O6N7].</v>
      </c>
      <c r="D1049" s="2"/>
    </row>
    <row r="1050">
      <c r="A1050" s="1" t="s">
        <v>1027</v>
      </c>
      <c r="B1050" s="1" t="s">
        <v>1810</v>
      </c>
      <c r="C1050" s="2" t="str">
        <f>IFERROR(__xludf.DUMMYFUNCTION("GOOGLETRANSLATE(B1050, ""en"", ""vi"")"),"[ke0y1]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ch"&amp;"o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n"&amp;"ghe và trải nghiệm tổng thể về âm nhạc.")</f>
        <v>[ke0y1]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nghe và trải nghiệm tổng thể về âm nhạc.</v>
      </c>
      <c r="D1050" s="2"/>
    </row>
    <row r="1051">
      <c r="A1051" s="1" t="s">
        <v>416</v>
      </c>
      <c r="B1051" s="1" t="s">
        <v>1811</v>
      </c>
      <c r="C1051" s="2" t="str">
        <f>IFERROR(__xludf.DUMMYFUNCTION("GOOGLETRANSLATE(B1051, ""en"", ""vi"")"),"Tác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s"&amp;"ung cho lựa chọn [[K01E12Y23]3 k4ey5 của nó. Điều làm cho bản nhạc này thực sự độc đáo là sự vắng mặt của bất kỳ [I1N2S3T4R5U6M7E8N9T0S1] nào, làm tăng thêm bản chất cảm xúc có thể được cảm nhận xuyên suốt bản nhạc.")</f>
        <v>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sung cho lựa chọn [[K01E12Y23]3 k4ey5 của nó. Điều làm cho bản nhạc này thực sự độc đáo là sự vắng mặt của bất kỳ [I1N2S3T4R5U6M7E8N9T0S1] nào, làm tăng thêm bản chất cảm xúc có thể được cảm nhận xuyên suốt bản nhạc.</v>
      </c>
      <c r="D1051" s="2"/>
    </row>
    <row r="1052">
      <c r="A1052" s="1" t="s">
        <v>1812</v>
      </c>
      <c r="B1052" s="1" t="s">
        <v>1813</v>
      </c>
      <c r="C1052" s="2" t="str">
        <f>IFERROR(__xludf.DUMMYFUNCTION("GOOGLETRANSLATE(B1052, ""en"", ""vi"")"),"Âm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đá"&amp;"o.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f>
        <v>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v>
      </c>
      <c r="D1052" s="2"/>
    </row>
    <row r="1053">
      <c r="A1053" s="1" t="s">
        <v>114</v>
      </c>
      <c r="B1053" s="1" t="s">
        <v>1814</v>
      </c>
      <c r="C1053" s="2" t="str">
        <f>IFERROR(__xludf.DUMMYFUNCTION("GOOGLETRANSLATE(B1053, ""en"", ""vi"")"),"Âm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sử"&amp;"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"&amp;"kết nối với khán giả. Cùng nhau, họ tạo ra một trải nghiệm âm nhạc năng động và khó quên, làm say đắm và truyền cảm hứng cho tất cả những ai nghe nó.")</f>
        <v>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kết nối với khán giả. Cùng nhau, họ tạo ra một trải nghiệm âm nhạc năng động và khó quên, làm say đắm và truyền cảm hứng cho tất cả những ai nghe nó.</v>
      </c>
      <c r="D1053" s="2"/>
    </row>
    <row r="1054">
      <c r="A1054" s="1" t="s">
        <v>217</v>
      </c>
      <c r="B1054" s="1" t="s">
        <v>1815</v>
      </c>
      <c r="C1054" s="2" t="str">
        <f>IFERROR(__xludf.DUMMYFUNCTION("GOOGLETRANSLATE(B1054, ""en"", ""vi"")"),"Sự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xú"&amp;"c và tâm trạng khác nhau. Trong trường hợp này, [ke0y1] cụ thể do nhà soạn nhạc hoặc người biểu diễn chọn đã mang lại trải nghiệm nghe hấp dẫn và hấp dẫn. Bằng cách chọn đúng [key0y1], âm nhạc có thể truyền tải thông điệp hoặc câu chuyện dự định một cách "&amp;"hiệu quả và để lại ấn tượng lâu dài cho người nghe.")</f>
        <v>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xúc và tâm trạng khác nhau. Trong trường hợp này, [ke0y1] cụ thể do nhà soạn nhạc hoặc người biểu diễn chọn đã mang lại trải nghiệm nghe hấp dẫn và hấp dẫn. Bằng cách chọn đúng [key0y1], âm nhạc có thể truyền tải thông điệp hoặc câu chuyện dự định một cách hiệu quả và để lại ấn tượng lâu dài cho người nghe.</v>
      </c>
      <c r="D1054" s="2"/>
    </row>
    <row r="1055">
      <c r="A1055" s="1" t="s">
        <v>1816</v>
      </c>
      <c r="B1055" s="1" t="s">
        <v>1817</v>
      </c>
      <c r="C1055" s="2" t="str">
        <f>IFERROR(__xludf.DUMMYFUNCTION("GOOGLETRANSLATE(B1055, ""en"", ""vi"")"),"Âm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mái"&amp;" được chơi ở tốc độ cân bằng. Nhìn chung, bản nhạc này mang lại trải nghiệm nghe độc ​​đáo và thú vị, khác xa với âm nhạc [G1E2N3R4E5] truyền thống.")</f>
        <v>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 được chơi ở tốc độ cân bằng. Nhìn chung, bản nhạc này mang lại trải nghiệm nghe độc ​​đáo và thú vị, khác xa với âm nhạc [G1E2N3R4E5] truyền thống.</v>
      </c>
      <c r="D1055" s="2"/>
    </row>
    <row r="1056">
      <c r="A1056" s="1" t="s">
        <v>1818</v>
      </c>
      <c r="B1056" s="1" t="s">
        <v>1819</v>
      </c>
      <c r="C1056" s="2" t="str">
        <f>IFERROR(__xludf.DUMMYFUNCTION("GOOGLETRANSLATE(B1056, ""en"", ""vi"")"),"Loại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"&amp;"âm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chu"&amp;"ng, bài hát này nổi bật như một tác phẩm âm nhạc ấn tượng, thể hiện tài năng và sự sáng tạo của người sáng tạo ra nó.")</f>
        <v>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chung, bài hát này nổi bật như một tác phẩm âm nhạc ấn tượng, thể hiện tài năng và sự sáng tạo của người sáng tạo ra nó.</v>
      </c>
      <c r="D1056" s="2"/>
    </row>
    <row r="1057">
      <c r="A1057" s="1" t="s">
        <v>1820</v>
      </c>
      <c r="B1057" s="1" t="s">
        <v>1821</v>
      </c>
      <c r="C1057" s="2" t="str">
        <f>IFERROR(__xludf.DUMMYFUNCTION("GOOGLETRANSLATE(B1057, ""en"", ""vi"")"),"Âm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"&amp;"ứng tổng thể của nó.")</f>
        <v>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ứng tổng thể của nó.</v>
      </c>
      <c r="D1057" s="2"/>
    </row>
    <row r="1058">
      <c r="A1058" s="1" t="s">
        <v>1822</v>
      </c>
      <c r="B1058" s="1" t="s">
        <v>1823</v>
      </c>
      <c r="C1058" s="2" t="str">
        <f>IFERROR(__xludf.DUMMYFUNCTION("GOOGLETRANSLATE(B1058, ""en"", ""vi"")"),"Âm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l"&amp;"ượng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này"&amp;" mang đến một hành trình âm nhạc trọn vẹn và hấp dẫn.")</f>
        <v>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 mang đến một hành trình âm nhạc trọn vẹn và hấp dẫn.</v>
      </c>
      <c r="D1058" s="2"/>
    </row>
    <row r="1059">
      <c r="A1059" s="1" t="s">
        <v>637</v>
      </c>
      <c r="B1059" s="1" t="s">
        <v>1824</v>
      </c>
      <c r="C1059" s="2" t="str">
        <f>IFERROR(__xludf.DUMMYFUNCTION("GOOGLETRANSLATE(B1059, ""en"", ""vi"")"),"Nó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đ"&amp;"a dạng và giai điệu hấp dẫn của bài hát khiến nó trở thành sự lựa chọn tuyệt vời cho những ai muốn đứng dậy và nhảy.")</f>
        <v>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 dạng và giai điệu hấp dẫn của bài hát khiến nó trở thành sự lựa chọn tuyệt vời cho những ai muốn đứng dậy và nhảy.</v>
      </c>
      <c r="D1059" s="2"/>
    </row>
    <row r="1060">
      <c r="A1060" s="1" t="s">
        <v>1825</v>
      </c>
      <c r="B1060" s="1" t="s">
        <v>1826</v>
      </c>
      <c r="C1060" s="2" t="str">
        <f>IFERROR(__xludf.DUMMYFUNCTION("GOOGLETRANSLATE(B1060, ""en"", ""vi"")"),"Bài hát này bao gồm [[N01U12M23_34B45A56R67S78]8 b9ar0s1] và có thời gian phát là [T1M213] giây. Tuy nhiên, [I1N2S3T4R5U6M7E8N9T0S1] không có trong nhạc.")</f>
        <v>Bài hát này bao gồm [[N01U12M23_34B45A56R67S78]8 b9ar0s1] và có thời gian phát là [T1M213] giây. Tuy nhiên, [I1N2S3T4R5U6M7E8N9T0S1] không có trong nhạc.</v>
      </c>
      <c r="D1060" s="2"/>
    </row>
    <row r="1061">
      <c r="A1061" s="1" t="s">
        <v>223</v>
      </c>
      <c r="B1061" s="1" t="s">
        <v>1827</v>
      </c>
      <c r="C1061" s="2" t="str">
        <f>IFERROR(__xludf.DUMMYFUNCTION("GOOGLETRANSLATE(B1061, ""en"", ""vi"")"),"Bài hát này mang đến trải nghiệm nghe độc ​​đáo và đáng nhớ với dải cao độ [R1A2N3G4E5] [oc0ta1ve2s3]. Ngoài ra, [te0mp1o2] rất chậm và thư giãn, làm tăng thêm bầu không khí êm dịu của âm nhạc.")</f>
        <v>Bài hát này mang đến trải nghiệm nghe độc ​​đáo và đáng nhớ với dải cao độ [R1A2N3G4E5] [oc0ta1ve2s3]. Ngoài ra, [te0mp1o2] rất chậm và thư giãn, làm tăng thêm bầu không khí êm dịu của âm nhạc.</v>
      </c>
      <c r="D1061" s="2"/>
    </row>
    <row r="1062">
      <c r="A1062" s="1" t="s">
        <v>773</v>
      </c>
      <c r="B1062" s="1" t="s">
        <v>1828</v>
      </c>
      <c r="C1062" s="2" t="str">
        <f>IFERROR(__xludf.DUMMYFUNCTION("GOOGLETRANSLATE(B1062, ""en"", ""vi"")"),"Âm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n"&amp;"hịp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tăn"&amp;"g thêm sức mạnh gợi cảm của nó.")</f>
        <v>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tăng thêm sức mạnh gợi cảm của nó.</v>
      </c>
      <c r="D1062" s="2"/>
    </row>
    <row r="1063">
      <c r="A1063" s="1" t="s">
        <v>1829</v>
      </c>
      <c r="B1063" s="1" t="s">
        <v>1830</v>
      </c>
      <c r="C1063" s="2" t="str">
        <f>IFERROR(__xludf.DUMMYFUNCTION("GOOGLETRANSLATE(B1063, ""en"", ""vi"")"),"Bài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so"&amp;"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t"&amp;"a đến những địa điểm và cảm xúc mới.")</f>
        <v>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 đến những địa điểm và cảm xúc mới.</v>
      </c>
      <c r="D1063" s="2"/>
    </row>
    <row r="1064">
      <c r="A1064" s="1" t="s">
        <v>1831</v>
      </c>
      <c r="B1064" s="1" t="s">
        <v>1832</v>
      </c>
      <c r="C1064" s="2" t="str">
        <f>IFERROR(__xludf.DUMMYFUNCTION("GOOGLETRANSLATE(B1064, ""en"", ""vi"")"),"[te0mp1o2]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n"&amp;"ên khác biệt so với các bài hát khác cùng thể loại.")</f>
        <v>[te0mp1o2]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nên khác biệt so với các bài hát khác cùng thể loại.</v>
      </c>
      <c r="D1064" s="2"/>
    </row>
    <row r="1065">
      <c r="A1065" s="1" t="s">
        <v>79</v>
      </c>
      <c r="B1065" s="1" t="s">
        <v>1833</v>
      </c>
      <c r="C1065" s="2" t="str">
        <f>IFERROR(__xludf.DUMMYFUNCTION("GOOGLETRANSLATE(B1065, ""en"", ""vi"")"),"Bản nhạc này truyền tải âm thanh độc đáo và cộng hưởng bằng cách sử dụng [[K01E12Y23]3 k4ey5] và có dải cao độ trong [R1A2N3G4E5] [oc0ta1ve2s3]. Thời lượng của bài hát là [T1M213] giây, có nhịp độ chậm và nhịp điệu dễ nghe. Sự vắng mặt của [I1N2S3T4R5U6M7"&amp;"E8N9T0S1]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 "&amp;"nhớ.")</f>
        <v>Bản nhạc này truyền tải âm thanh độc đáo và cộng hưởng bằng cách sử dụng [[K01E12Y23]3 k4ey5] và có dải cao độ trong [R1A2N3G4E5] [oc0ta1ve2s3]. Thời lượng của bài hát là [T1M213] giây, có nhịp độ chậm và nhịp điệu dễ nghe. Sự vắng mặt của [I1N2S3T4R5U6M7E8N9T0S1]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 nhớ.</v>
      </c>
      <c r="D1065" s="2"/>
    </row>
    <row r="1066">
      <c r="A1066" s="1" t="s">
        <v>1510</v>
      </c>
      <c r="B1066" s="1" t="s">
        <v>1834</v>
      </c>
      <c r="C1066" s="2" t="str">
        <f>IFERROR(__xludf.DUMMYFUNCTION("GOOGLETRANSLATE(B1066, ""en"", ""vi"")"),"Âm nhạc được phát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nhị"&amp;"p độ của âm nhạc có thể làm nổi bật và tăng cường cảm xúc mà nó gợi lên. Vì vậy, [te0mp1o2] của âm nhạc là yếu tố quan trọng trong việc tạo ra sự kết nối cảm xúc giữa người nghe và bản nhạc đang được chơi.")</f>
        <v>Âm nhạc được phát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nhịp độ của âm nhạc có thể làm nổi bật và tăng cường cảm xúc mà nó gợi lên. Vì vậy, [te0mp1o2] của âm nhạc là yếu tố quan trọng trong việc tạo ra sự kết nối cảm xúc giữa người nghe và bản nhạc đang được chơi.</v>
      </c>
      <c r="D1066" s="2"/>
    </row>
    <row r="1067">
      <c r="A1067" s="1" t="s">
        <v>889</v>
      </c>
      <c r="B1067" s="1" t="s">
        <v>1835</v>
      </c>
      <c r="C1067" s="2" t="str">
        <f>IFERROR(__xludf.DUMMYFUNCTION("GOOGLETRANSLATE(B1067, ""en"", ""vi"")"),"Bài hát có nhịp điệu đều đặn và vừa phải.")</f>
        <v>Bài hát có nhịp điệu đều đặn và vừa phải.</v>
      </c>
      <c r="D1067" s="2"/>
    </row>
    <row r="1068">
      <c r="A1068" s="1" t="s">
        <v>1836</v>
      </c>
      <c r="B1068" s="1" t="s">
        <v>1837</v>
      </c>
      <c r="C1068" s="2" t="str">
        <f>IFERROR(__xludf.DUMMYFUNCTION("GOOGLETRANSLATE(B1068, ""en"", ""vi"")"),"Bài hát thuộc thể loại [G1E2N3R4E5], chạy trong [T1M213] giây.")</f>
        <v>Bài hát thuộc thể loại [G1E2N3R4E5], chạy trong [T1M213] giây.</v>
      </c>
      <c r="D1068" s="2"/>
    </row>
    <row r="1069">
      <c r="A1069" s="1" t="s">
        <v>188</v>
      </c>
      <c r="B1069" s="1" t="s">
        <v>1838</v>
      </c>
      <c r="C1069" s="2" t="str">
        <f>IFERROR(__xludf.DUMMYFUNCTION("GOOGLETRANSLATE(B1069,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"&amp;"có nhịp không quá nhanh cũng không quá chậm. Không có [I1N2S3T4R5U6M7E8N9T0S1], âm nhạc sử dụng [[T01I12M23E34_45S56I67G78N89A90T01U12R23E34]4 t5im6e 7si8gn9at0ur1e2], tạo ra nhịp điệu chậm xác định giai điệu cảm xúc của bài hát.")</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có nhịp không quá nhanh cũng không quá chậm. Không có [I1N2S3T4R5U6M7E8N9T0S1], âm nhạc sử dụng [[T01I12M23E34_45S56I67G78N89A90T01U12R23E34]4 t5im6e 7si8gn9at0ur1e2], tạo ra nhịp điệu chậm xác định giai điệu cảm xúc của bài hát.</v>
      </c>
      <c r="D1069" s="2"/>
    </row>
    <row r="1070">
      <c r="A1070" s="1" t="s">
        <v>1839</v>
      </c>
      <c r="B1070" s="1" t="s">
        <v>1840</v>
      </c>
      <c r="C1070" s="2" t="str">
        <f>IFERROR(__xludf.DUMMYFUNCTION("GOOGLETRANSLATE(B1070, ""en"", ""vi"")"),"Bài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"&amp;"thể. Cùng với nhau, sự kết hợp giữa [te0mp1o2], beat và nhạc cụ tạo ra trải nghiệm nghe độc ​​đáo, nắm bắt được bản chất của âm nhạc.")</f>
        <v>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thể. Cùng với nhau, sự kết hợp giữa [te0mp1o2], beat và nhạc cụ tạo ra trải nghiệm nghe độc ​​đáo, nắm bắt được bản chất của âm nhạc.</v>
      </c>
      <c r="D1070" s="2"/>
    </row>
    <row r="1071">
      <c r="A1071" s="1" t="s">
        <v>1841</v>
      </c>
      <c r="B1071" s="1" t="s">
        <v>1842</v>
      </c>
      <c r="C1071" s="2" t="str">
        <f>IFERROR(__xludf.DUMMYFUNCTION("GOOGLETRANSLATE(B1071, ""en"", ""vi"")"),"Loại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trong"&amp;"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chắc"&amp;" chắn theo phong cách truyền thống của âm nhạc [G1E2N3R4E5].")</f>
        <v>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 chắn theo phong cách truyền thống của âm nhạc [G1E2N3R4E5].</v>
      </c>
      <c r="D1071" s="2"/>
    </row>
    <row r="1072">
      <c r="A1072" s="1" t="s">
        <v>1158</v>
      </c>
      <c r="B1072" s="1" t="s">
        <v>1843</v>
      </c>
      <c r="C1072" s="2" t="str">
        <f>IFERROR(__xludf.DUMMYFUNCTION("GOOGLETRANSLATE(B1072, ""en"", ""vi"")"),"Việc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"&amp;"giác mạch lạc tổng thể. Ngoài ra, bản chất tràn đầy năng lượng và sống động của nhịp điệu [te0mp1o2] cao giúp nâng cao chất lượng sống động của bản nhạc, mang lại trải nghiệm nghe hấp dẫn và hấp dẫn cho khán giả.")</f>
        <v>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giác mạch lạc tổng thể. Ngoài ra, bản chất tràn đầy năng lượng và sống động của nhịp điệu [te0mp1o2] cao giúp nâng cao chất lượng sống động của bản nhạc, mang lại trải nghiệm nghe hấp dẫn và hấp dẫn cho khán giả.</v>
      </c>
      <c r="D1072" s="2"/>
    </row>
    <row r="1073">
      <c r="A1073" s="1" t="s">
        <v>140</v>
      </c>
      <c r="B1073" s="1" t="s">
        <v>1844</v>
      </c>
      <c r="C1073" s="2" t="str">
        <f>IFERROR(__xludf.DUMMYFUNCTION("GOOGLETRANSLATE(B1073, ""en"", ""vi"")"),"Phạm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q"&amp;"uá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t"&amp;"hính giác đầy sức gợi và độc đáo.")</f>
        <v>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thính giác đầy sức gợi và độc đáo.</v>
      </c>
      <c r="D1073" s="2"/>
    </row>
    <row r="1074">
      <c r="A1074" s="1" t="s">
        <v>1306</v>
      </c>
      <c r="B1074" s="1" t="s">
        <v>1845</v>
      </c>
      <c r="C1074" s="2" t="str">
        <f>IFERROR(__xludf.DUMMYFUNCTION("GOOGLETRANSLATE(B1074, ""en"", ""vi"")"),"Nhịp [te0mp1o2] nhanh của bản nhạc này, cùng với việc sử dụng [[K01E12Y23]3 k4ey5], truyền tải âm thanh độc đáo và vang dội.")</f>
        <v>Nhịp [te0mp1o2] nhanh của bản nhạc này, cùng với việc sử dụng [[K01E12Y23]3 k4ey5], truyền tải âm thanh độc đáo và vang dội.</v>
      </c>
      <c r="D1074" s="2"/>
    </row>
    <row r="1075">
      <c r="A1075" s="1" t="s">
        <v>1525</v>
      </c>
      <c r="B1075" s="1" t="s">
        <v>1846</v>
      </c>
      <c r="C1075" s="2" t="str">
        <f>IFERROR(__xludf.DUMMYFUNCTION("GOOGLETRANSLATE(B1075, ""en"", ""vi"")"),"Âm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l"&amp;"ượng cảm xúc đặc biệt. Bắt đầu ở [T1M213] giây, bài hát có nhịp điệu cân bằng và đáng chú ý là không có bất kỳ [I1N2S3T4R5U6M7E8N9T0S1] nào.")</f>
        <v>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lượng cảm xúc đặc biệt. Bắt đầu ở [T1M213] giây, bài hát có nhịp điệu cân bằng và đáng chú ý là không có bất kỳ [I1N2S3T4R5U6M7E8N9T0S1] nào.</v>
      </c>
      <c r="D1075" s="2"/>
    </row>
    <row r="1076">
      <c r="A1076" s="1" t="s">
        <v>487</v>
      </c>
      <c r="B1076" s="1" t="s">
        <v>1847</v>
      </c>
      <c r="C1076" s="2" t="str">
        <f>IFERROR(__xludf.DUMMYFUNCTION("GOOGLETRANSLATE(B1076, ""en"", ""vi"")"),"Đây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bắt"&amp;" hoàn hảo cảm giác phấn khích khi được sống và trong thời điểm hiện tại, đồng thời chắc chắn sẽ khiến bạn cảm thấy tràn đầy năng lượng và tiếp thêm sinh lực. Cho dù bạn đang nhảy theo điệu nhạc hay chỉ đơn giản là nghe nó, bản nhạc có chỉ số octan cao này"&amp;" đảm bảo sẽ khiến máu bạn bơm máu và tinh thần của bạn thăng hoa.")</f>
        <v>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 hoàn hảo cảm giác phấn khích khi được sống và trong thời điểm hiện tại, đồng thời chắc chắn sẽ khiến bạn cảm thấy tràn đầy năng lượng và tiếp thêm sinh lực. Cho dù bạn đang nhảy theo điệu nhạc hay chỉ đơn giản là nghe nó, bản nhạc có chỉ số octan cao này đảm bảo sẽ khiến máu bạn bơm máu và tinh thần của bạn thăng hoa.</v>
      </c>
      <c r="D1076" s="2"/>
    </row>
    <row r="1077">
      <c r="A1077" s="1" t="s">
        <v>1848</v>
      </c>
      <c r="B1077" s="1" t="s">
        <v>1849</v>
      </c>
      <c r="C1077" s="2" t="str">
        <f>IFERROR(__xludf.DUMMYFUNCTION("GOOGLETRANSLATE(B1077, ""en"", ""vi"")"),"Loại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"&amp;"thanh của bản nhạc được tạo ra thông qua việc sử dụng [I1N2S3T4R5U6M7E8N9T0S1], làm tăng thêm độ phức tạp và chiều sâu của bố cục.")</f>
        <v>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thanh của bản nhạc được tạo ra thông qua việc sử dụng [I1N2S3T4R5U6M7E8N9T0S1], làm tăng thêm độ phức tạp và chiều sâu của bố cục.</v>
      </c>
      <c r="D1077" s="2"/>
    </row>
    <row r="1078">
      <c r="A1078" s="1" t="s">
        <v>1011</v>
      </c>
      <c r="B1078" s="1" t="s">
        <v>1850</v>
      </c>
      <c r="C1078" s="2" t="str">
        <f>IFERROR(__xludf.DUMMYFUNCTION("GOOGLETRANSLATE(B1078, ""en"", ""vi"")"),"Âm nhạc tôi đang nghe có [te0mp1o2] thoải mái và được sáng tác trong [[K01E12Y23]3 k4ey5]. Nhịp điệu nhẹ nhàng của âm nhạc cùng với [ke0y1] được sáng tác tạo nên một bầu không khí êm dịu và yên bình.")</f>
        <v>Âm nhạc tôi đang nghe có [te0mp1o2] thoải mái và được sáng tác trong [[K01E12Y23]3 k4ey5]. Nhịp điệu nhẹ nhàng của âm nhạc cùng với [ke0y1] được sáng tác tạo nên một bầu không khí êm dịu và yên bình.</v>
      </c>
      <c r="D1078" s="2"/>
    </row>
    <row r="1079">
      <c r="A1079" s="1" t="s">
        <v>1851</v>
      </c>
      <c r="B1079" s="1" t="s">
        <v>1852</v>
      </c>
      <c r="C1079" s="2" t="str">
        <f>IFERROR(__xludf.DUMMYFUNCTION("GOOGLETRANSLATE(B1079, ""en"", ""vi"")"),"Bài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"&amp;"này, tạo ra trải nghiệm âm thanh độc đáo làm nổi bật kỹ năng của các nhạc sĩ biểu diễn nó.")</f>
        <v>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này, tạo ra trải nghiệm âm thanh độc đáo làm nổi bật kỹ năng của các nhạc sĩ biểu diễn nó.</v>
      </c>
      <c r="D1079" s="2"/>
    </row>
    <row r="1080">
      <c r="A1080" s="1" t="s">
        <v>229</v>
      </c>
      <c r="B1080" s="1" t="s">
        <v>1853</v>
      </c>
      <c r="C1080" s="2" t="str">
        <f>IFERROR(__xludf.DUMMYFUNCTION("GOOGLETRANSLATE(B1080, ""en"", ""vi"")"),"Bài hát này là một sáng tác bao gồm [[N01U12M23_34B45A56R67S78]8 b9ar0s1] và có thời gian chạy là [T1M213] giây. Âm nhạc nhằm mục đích giới thiệu [I1N2S3T4R5U6M7E8N9T0S1].")</f>
        <v>Bài hát này là một sáng tác bao gồm [[N01U12M23_34B45A56R67S78]8 b9ar0s1] và có thời gian chạy là [T1M213] giây. Âm nhạc nhằm mục đích giới thiệu [I1N2S3T4R5U6M7E8N9T0S1].</v>
      </c>
      <c r="D1080" s="2"/>
    </row>
    <row r="1081">
      <c r="A1081" s="1" t="s">
        <v>1640</v>
      </c>
      <c r="B1081" s="1" t="s">
        <v>1854</v>
      </c>
      <c r="C1081" s="2" t="str">
        <f>IFERROR(__xludf.DUMMYFUNCTION("GOOGLETRANSLATE(B1081, ""en"", ""vi"")"),"Bài hát này được đặc trưng bởi [ti0me1 s2ig3na4tu5re6] độc đáo và cố tình loại trừ một số nhạc cụ. [ti0me1 s2ig3na4tu5re6] của bài hát không điển hình và khác với [ti0me1 s2ig3na4tu5re6] thông thường. Ngoài ra, bài hát còn cố tình loại bỏ một số nhạc cụ n"&amp;"hất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đáo và việ"&amp;"c cố ý loại bỏ các nhạc cụ đã mang lại cho bài hát một chất lượng độc đáo và đáng nhớ.")</f>
        <v>Bài hát này được đặc trưng bởi [ti0me1 s2ig3na4tu5re6] độc đáo và cố tình loại trừ một số nhạc cụ. [ti0me1 s2ig3na4tu5re6] của bài hát không điển hình và khác với [ti0me1 s2ig3na4tu5re6] thông thường. Ngoài ra, bài hát còn cố tình loại bỏ một số nhạc cụ nhất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đáo và việc cố ý loại bỏ các nhạc cụ đã mang lại cho bài hát một chất lượng độc đáo và đáng nhớ.</v>
      </c>
      <c r="D1081" s="2"/>
    </row>
    <row r="1082">
      <c r="A1082" s="1" t="s">
        <v>1855</v>
      </c>
      <c r="B1082" s="1" t="s">
        <v>1856</v>
      </c>
      <c r="C1082" s="2" t="str">
        <f>IFERROR(__xludf.DUMMYFUNCTION("GOOGLETRANSLATE(B1082, ""en"", ""vi"")"),"Âm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mon"&amp;"g muốn. Nhìn chung, âm nhạc này chắc chắn sẽ thu hút người nghe nhờ âm vực đặc biệt và nhạc cụ được lựa chọn cẩn thận.")</f>
        <v>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mong muốn. Nhìn chung, âm nhạc này chắc chắn sẽ thu hút người nghe nhờ âm vực đặc biệt và nhạc cụ được lựa chọn cẩn thận.</v>
      </c>
      <c r="D1082" s="2"/>
    </row>
    <row r="1083">
      <c r="A1083" s="1" t="s">
        <v>1488</v>
      </c>
      <c r="B1083" s="1" t="s">
        <v>1857</v>
      </c>
      <c r="C1083" s="2" t="str">
        <f>IFERROR(__xludf.DUMMYFUNCTION("GOOGLETRANSLATE(B1083, ""en"", ""vi"")"),"Bài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â"&amp;"m nhạc, có [ti0me1 s2ig3na4tu5re6] không thường thấy ([T1I2M3E4_5S6I7G8N9A0T1U2R3E4]). Cảm giác chung của âm nhạc là [E1M2O3T4I5O6N7].")</f>
        <v>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âm nhạc, có [ti0me1 s2ig3na4tu5re6] không thường thấy ([T1I2M3E4_5S6I7G8N9A0T1U2R3E4]). Cảm giác chung của âm nhạc là [E1M2O3T4I5O6N7].</v>
      </c>
      <c r="D1083" s="2"/>
    </row>
    <row r="1084">
      <c r="A1084" s="1" t="s">
        <v>1858</v>
      </c>
      <c r="B1084" s="1" t="s">
        <v>1859</v>
      </c>
      <c r="C1084" s="2" t="str">
        <f>IFERROR(__xludf.DUMMYFUNCTION("GOOGLETRANSLATE(B1084, ""en"", ""vi"")"),"Bản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f>
        <v>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v>
      </c>
      <c r="D1084" s="2"/>
    </row>
    <row r="1085">
      <c r="A1085" s="1" t="s">
        <v>17</v>
      </c>
      <c r="B1085" s="1" t="s">
        <v>1860</v>
      </c>
      <c r="C1085" s="2" t="str">
        <f>IFERROR(__xludf.DUMMYFUNCTION("GOOGLETRANSLATE(B1085, ""en"", ""vi"")"),"Việc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"&amp;"thu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f>
        <v>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v>
      </c>
      <c r="D1085" s="2"/>
    </row>
    <row r="1086">
      <c r="A1086" s="1" t="s">
        <v>618</v>
      </c>
      <c r="B1086" s="1" t="s">
        <v>1861</v>
      </c>
      <c r="C1086" s="2" t="str">
        <f>IFERROR(__xludf.DUMMYFUNCTION("GOOGLETRANSLATE(B1086, ""en"", ""vi"")"),"Nó khiến tôi muốn nhảy và di chuyển cơ thể theo nhịp điệu. Giai điệu cũng khá bắt tai và đọng lại trong đầu tôi. Nhìn chung, bài hát rất thú vị khi nghe và luôn khiến tôi có tâm trạng vui vẻ.")</f>
        <v>Nó khiến tôi muốn nhảy và di chuyển cơ thể theo nhịp điệu. Giai điệu cũng khá bắt tai và đọng lại trong đầu tôi. Nhìn chung, bài hát rất thú vị khi nghe và luôn khiến tôi có tâm trạng vui vẻ.</v>
      </c>
      <c r="D1086" s="2"/>
    </row>
    <row r="1087">
      <c r="A1087" s="1" t="s">
        <v>1862</v>
      </c>
      <c r="B1087" s="1" t="s">
        <v>1863</v>
      </c>
      <c r="C1087" s="2" t="str">
        <f>IFERROR(__xludf.DUMMYFUNCTION("GOOGLETRANSLATE(B1087, ""en"", ""vi"")"),"[[K01E12Y23]3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f>
        <v>[[K01E12Y23]3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v>
      </c>
      <c r="D1087" s="2"/>
    </row>
    <row r="1088">
      <c r="A1088" s="1" t="s">
        <v>1144</v>
      </c>
      <c r="B1088" s="1" t="s">
        <v>1864</v>
      </c>
      <c r="C1088" s="2" t="str">
        <f>IFERROR(__xludf.DUMMYFUNCTION("GOOGLETRANSLATE(B1088, ""en"", ""vi"")"),"Phạm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"&amp;"là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tạ"&amp;"o nên chất lượng đặc biệt của nó. Với [te0mp1o2] chậm chạp, bài hát bất chấp sự phân loại dễ dàng theo phong cách [G1E2N3R4E5] cụ thể.")</f>
        <v>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tạo nên chất lượng đặc biệt của nó. Với [te0mp1o2] chậm chạp, bài hát bất chấp sự phân loại dễ dàng theo phong cách [G1E2N3R4E5] cụ thể.</v>
      </c>
      <c r="D1088" s="2"/>
    </row>
    <row r="1089">
      <c r="A1089" s="1" t="s">
        <v>1199</v>
      </c>
      <c r="B1089" s="1" t="s">
        <v>1865</v>
      </c>
      <c r="C1089" s="2" t="str">
        <f>IFERROR(__xludf.DUMMYFUNCTION("GOOGLETRANSLATE(B1089, ""en"", ""vi"")"),"Bản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cũng"&amp;" có [ti0me1 s2ig3na4tu5re6] không thường thấy, [T1I2M3E4_5S6I7G8N9A0T1U2R3E4]. Với âm thanh [te0mp1o2] nhanh, âm nhạc này nổi bật so với âm thanh [G1E2N3R4E5] điển hình.")</f>
        <v>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 có [ti0me1 s2ig3na4tu5re6] không thường thấy, [T1I2M3E4_5S6I7G8N9A0T1U2R3E4]. Với âm thanh [te0mp1o2] nhanh, âm nhạc này nổi bật so với âm thanh [G1E2N3R4E5] điển hình.</v>
      </c>
      <c r="D1089" s="2"/>
    </row>
    <row r="1090">
      <c r="A1090" s="1" t="s">
        <v>1866</v>
      </c>
      <c r="B1090" s="1" t="s">
        <v>1867</v>
      </c>
      <c r="C1090" s="2" t="str">
        <f>IFERROR(__xludf.DUMMYFUNCTION("GOOGLETRANSLATE(B1090, ""en"", ""vi"")"),"Bản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kh"&amp;"í độc đáo cho bài hát.")</f>
        <v>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khí độc đáo cho bài hát.</v>
      </c>
      <c r="D1090" s="2"/>
    </row>
    <row r="1091">
      <c r="A1091" s="1" t="s">
        <v>1016</v>
      </c>
      <c r="B1091" s="1" t="s">
        <v>1868</v>
      </c>
      <c r="C1091" s="2" t="str">
        <f>IFERROR(__xludf.DUMMYFUNCTION("GOOGLETRANSLATE(B1091, ""en"", ""vi"")"),"Với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[I1N2S3T4R5U6M7E"&amp;"8N9T0S1]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f>
        <v>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v>
      </c>
      <c r="D1091" s="2"/>
    </row>
    <row r="1092">
      <c r="A1092" s="1" t="s">
        <v>223</v>
      </c>
      <c r="B1092" s="1" t="s">
        <v>1869</v>
      </c>
      <c r="C1092" s="2" t="str">
        <f>IFERROR(__xludf.DUMMYFUNCTION("GOOGLETRANSLATE(B1092, ""en"", ""vi"")"),"Trong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nhịp"&amp;"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mạch"&amp;" lạc trong tác phẩm.")</f>
        <v>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 lạc trong tác phẩm.</v>
      </c>
      <c r="D1092" s="2"/>
    </row>
    <row r="1093">
      <c r="A1093" s="1" t="s">
        <v>100</v>
      </c>
      <c r="B1093" s="1" t="s">
        <v>1870</v>
      </c>
      <c r="C1093" s="2" t="str">
        <f>IFERROR(__xludf.DUMMYFUNCTION("GOOGLETRANSLATE(B1093, ""en"", ""vi"")"),"Bản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s2ig"&amp;"3na4tu5re6] khác thường, [T1I2M3E4_5S6I7G8N9A0T1U2R3E4], xuất hiện trong bài hát này, được chơi ở tốc độ nhanh. Âm nhạc được xác định bởi [E1M2O3T4I5O6N7].")</f>
        <v>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s2ig3na4tu5re6] khác thường, [T1I2M3E4_5S6I7G8N9A0T1U2R3E4], xuất hiện trong bài hát này, được chơi ở tốc độ nhanh. Âm nhạc được xác định bởi [E1M2O3T4I5O6N7].</v>
      </c>
      <c r="D1093" s="2"/>
    </row>
    <row r="1094">
      <c r="A1094" s="1" t="s">
        <v>1871</v>
      </c>
      <c r="B1094" s="1" t="s">
        <v>1872</v>
      </c>
      <c r="C1094" s="2" t="str">
        <f>IFERROR(__xludf.DUMMYFUNCTION("GOOGLETRANSLATE(B1094, ""en"", ""vi"")"),"Bài hát được sáng tác trong [[K01E12Y23]3 k4ey5] và tuân theo cấu trúc [[N01U12M23_34B45A56R67S78]8 b9ar0s1]. Khi biểu diễn, nhạc được phát nhanh.")</f>
        <v>Bài hát được sáng tác trong [[K01E12Y23]3 k4ey5] và tuân theo cấu trúc [[N01U12M23_34B45A56R67S78]8 b9ar0s1]. Khi biểu diễn, nhạc được phát nhanh.</v>
      </c>
      <c r="D1094" s="2"/>
    </row>
    <row r="1095">
      <c r="A1095" s="1" t="s">
        <v>217</v>
      </c>
      <c r="B1095" s="1" t="s">
        <v>1873</v>
      </c>
      <c r="C1095" s="2" t="str">
        <f>IFERROR(__xludf.DUMMYFUNCTION("GOOGLETRANSLATE(B1095, ""en"", ""vi"")"),"Sự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[mi0no"&amp;"1r2]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chung của mộ"&amp;"t bản nhạc.")</f>
        <v>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chung của một bản nhạc.</v>
      </c>
      <c r="D1095" s="2"/>
    </row>
    <row r="1096">
      <c r="A1096" s="1" t="s">
        <v>1140</v>
      </c>
      <c r="B1096" s="1" t="s">
        <v>1874</v>
      </c>
      <c r="C1096" s="2" t="str">
        <f>IFERROR(__xludf.DUMMYFUNCTION("GOOGLETRANSLATE(B1096, ""en"", ""vi"")"),"Bản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ràn"&amp;"g.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[E1"&amp;"M2O3T4I5O6N7].")</f>
        <v>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[E1M2O3T4I5O6N7].</v>
      </c>
      <c r="D1096" s="2"/>
    </row>
    <row r="1097">
      <c r="A1097" s="1" t="s">
        <v>1875</v>
      </c>
      <c r="B1097" s="1" t="s">
        <v>1876</v>
      </c>
      <c r="C1097" s="2" t="str">
        <f>IFERROR(__xludf.DUMMYFUNCTION("GOOGLETRANSLATE(B1097, ""en"", ""vi"")"),"Âm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thể"&amp;"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t"&amp;"ảng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f>
        <v>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v>
      </c>
      <c r="D1097" s="2"/>
    </row>
    <row r="1098">
      <c r="A1098" s="1" t="s">
        <v>381</v>
      </c>
      <c r="B1098" s="1" t="s">
        <v>1877</v>
      </c>
      <c r="C1098" s="2" t="str">
        <f>IFERROR(__xludf.DUMMYFUNCTION("GOOGLETRANSLATE(B1098, ""en"", ""vi"")"),"Việc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vi"&amp;"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hoặc"&amp;" bầu không khí cụ thể và truyền tải thông điệp cảm xúc cụ thể đến khán giả.")</f>
        <v>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 bầu không khí cụ thể và truyền tải thông điệp cảm xúc cụ thể đến khán giả.</v>
      </c>
      <c r="D1098" s="2"/>
    </row>
    <row r="1099">
      <c r="A1099" s="1" t="s">
        <v>1878</v>
      </c>
      <c r="B1099" s="1" t="s">
        <v>1879</v>
      </c>
      <c r="C1099" s="2" t="str">
        <f>IFERROR(__xludf.DUMMYFUNCTION("GOOGLETRANSLATE(B1099, ""en"", ""vi"")"),"Bản nhạc này dài [T1M213] giây, được xác định bởi [[N01U12M23_34B45A56R67S78]8 b9ar0s1]. Nhịp điệu trong bài hát tràn đầy năng lượng này được đi kèm với [ti0me1 s2ig3na4tu5re6 o7f 8[T91I02M13E24_35S46I57G68N79A80T91U02R13E24]3] không chuẩn.")</f>
        <v>Bản nhạc này dài [T1M213] giây, được xác định bởi [[N01U12M23_34B45A56R67S78]8 b9ar0s1]. Nhịp điệu trong bài hát tràn đầy năng lượng này được đi kèm với [ti0me1 s2ig3na4tu5re6 o7f 8[T91I02M13E24_35S46I57G68N79A80T91U02R13E24]3] không chuẩn.</v>
      </c>
      <c r="D1099" s="2"/>
    </row>
    <row r="1100">
      <c r="A1100" s="1" t="s">
        <v>1880</v>
      </c>
      <c r="B1100" s="1" t="s">
        <v>1881</v>
      </c>
      <c r="C1100" s="2" t="str">
        <f>IFERROR(__xludf.DUMMYFUNCTION("GOOGLETRANSLATE(B1100, ""en"", ""vi"")"),"Việc chơi nhạc có tốc độ vừa phải nhưng nhịp điệu trong bài hát thực sự rất lôi cuốn.")</f>
        <v>Việc chơi nhạc có tốc độ vừa phải nhưng nhịp điệu trong bài hát thực sự rất lôi cuốn.</v>
      </c>
      <c r="D1100" s="2"/>
    </row>
    <row r="1101">
      <c r="A1101" s="1" t="s">
        <v>1882</v>
      </c>
      <c r="B1101" s="1" t="s">
        <v>1883</v>
      </c>
      <c r="C1101" s="2" t="str">
        <f>IFERROR(__xludf.DUMMYFUNCTION("GOOGLETRANSLATE(B1101, ""en"", ""vi"")"),"Bài hát này dài [T1M213] giây và bao gồm [[N01U12M23_34B45A56R67S78]8 b9ar0s1]. Âm nhạc trong bài hát này tuân theo nhịp [T1I2M3E4_5S6I7G8N9A0T1U2R3E4].")</f>
        <v>Bài hát này dài [T1M213] giây và bao gồm [[N01U12M23_34B45A56R67S78]8 b9ar0s1]. Âm nhạc trong bài hát này tuân theo nhịp [T1I2M3E4_5S6I7G8N9A0T1U2R3E4].</v>
      </c>
      <c r="D1101" s="2"/>
    </row>
    <row r="1102">
      <c r="A1102" s="1" t="s">
        <v>1884</v>
      </c>
      <c r="B1102" s="1" t="s">
        <v>1885</v>
      </c>
      <c r="C1102" s="2" t="str">
        <f>IFERROR(__xludf.DUMMYFUNCTION("GOOGLETRANSLATE(B1102, ""en"", ""vi"")"),"Bài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"&amp;"xúc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"&amp;"nhạc gắn kết và đặc biệt.")</f>
        <v>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nhạc gắn kết và đặc biệt.</v>
      </c>
      <c r="D1102" s="2"/>
    </row>
    <row r="1103">
      <c r="A1103" s="1" t="s">
        <v>204</v>
      </c>
      <c r="B1103" s="1" t="s">
        <v>1886</v>
      </c>
      <c r="C1103" s="2" t="str">
        <f>IFERROR(__xludf.DUMMYFUNCTION("GOOGLETRANSLATE(B1103, ""en"", ""vi"")"),"Bài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nha"&amp;"u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n"&amp;"ghiệm âm nhạc gắn kết và hài hòa.")</f>
        <v>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nghiệm âm nhạc gắn kết và hài hòa.</v>
      </c>
      <c r="D1103" s="2"/>
    </row>
    <row r="1104">
      <c r="A1104" s="1" t="s">
        <v>51</v>
      </c>
      <c r="B1104" s="1" t="s">
        <v>1887</v>
      </c>
      <c r="C1104" s="2" t="str">
        <f>IFERROR(__xludf.DUMMYFUNCTION("GOOGLETRANSLATE(B1104, ""en"", ""vi"")"),"Loại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ngh"&amp;"e. Nó phải có tính năng [I1N2S3T4R5U6M7E8N9T0S1] và [[T01I12M23E34_45S56I67G78N89A90T01U12R23E34]4 t5im6e 7si8gn9at0ur1e2] sẽ làm tăng thêm đặc điểm riêng biệt của nó. Với [te0mp1o2] nhanh, bản nhạc này thể hiện âm thanh điển hình của [G1E2N3R4E5].")</f>
        <v>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nghe. Nó phải có tính năng [I1N2S3T4R5U6M7E8N9T0S1] và [[T01I12M23E34_45S56I67G78N89A90T01U12R23E34]4 t5im6e 7si8gn9at0ur1e2] sẽ làm tăng thêm đặc điểm riêng biệt của nó. Với [te0mp1o2] nhanh, bản nhạc này thể hiện âm thanh điển hình của [G1E2N3R4E5].</v>
      </c>
      <c r="D1104" s="2"/>
    </row>
    <row r="1105">
      <c r="A1105" s="1" t="s">
        <v>47</v>
      </c>
      <c r="B1105" s="1" t="s">
        <v>1888</v>
      </c>
      <c r="C1105" s="2" t="str">
        <f>IFERROR(__xludf.DUMMYFUNCTION("GOOGLETRANSLATE(B1105, ""en"", ""vi"")"),"Âm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p"&amp;"hải, không quá nhanh hay quá chậm, tạo nên âm thanh đặc sắc, vừa lôi cuốn, lôi cuốn.")</f>
        <v>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phải, không quá nhanh hay quá chậm, tạo nên âm thanh đặc sắc, vừa lôi cuốn, lôi cuốn.</v>
      </c>
      <c r="D1105" s="2"/>
    </row>
    <row r="1106">
      <c r="A1106" s="1" t="s">
        <v>1889</v>
      </c>
      <c r="B1106" s="1" t="s">
        <v>1890</v>
      </c>
      <c r="C1106" s="2" t="str">
        <f>IFERROR(__xludf.DUMMYFUNCTION("GOOGLETRANSLATE(B1106, ""en"", ""vi"")"),"Lựa chọn [[K01E12Y23]3 k4ey5] của bản nhạc này mang lại trải nghiệm quyến rũ và đáng nhớ với dải cao độ trong [R1A2N3G4E5] [oc0ta1ve2s3]. Nhịp điệu trong bài hát này rất dễ chịu và nó sử dụng [ti0me1 s2ig3na4tu5re6 o7f 8[T91I02M13E24_35S46I57G68N79A80T91U"&amp;"02R13E24]3].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tính"&amp;" chất đặc biệt của nó.")</f>
        <v>Lựa chọn [[K01E12Y23]3 k4ey5] của bản nhạc này mang lại trải nghiệm quyến rũ và đáng nhớ với dải cao độ trong [R1A2N3G4E5] [oc0ta1ve2s3]. Nhịp điệu trong bài hát này rất dễ chịu và nó sử dụng [ti0me1 s2ig3na4tu5re6 o7f 8[T91I02M13E24_35S46I57G68N79A80T91U02R13E24]3].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 chất đặc biệt của nó.</v>
      </c>
      <c r="D1106" s="2"/>
    </row>
    <row r="1107">
      <c r="A1107" s="1" t="s">
        <v>523</v>
      </c>
      <c r="B1107" s="1" t="s">
        <v>1891</v>
      </c>
      <c r="C1107" s="2" t="str">
        <f>IFERROR(__xludf.DUMMYFUNCTION("GOOGLETRANSLATE(B1107, ""en"", ""vi"")"),"Bài hát [T1M213]-thứ hai này có hương vị độc đáo nhờ có thêm [[K01E12Y23]3 k4ey5].")</f>
        <v>Bài hát [T1M213]-thứ hai này có hương vị độc đáo nhờ có thêm [[K01E12Y23]3 k4ey5].</v>
      </c>
      <c r="D1107" s="2"/>
    </row>
    <row r="1108">
      <c r="A1108" s="1" t="s">
        <v>1892</v>
      </c>
      <c r="B1108" s="1" t="s">
        <v>1893</v>
      </c>
      <c r="C1108" s="2" t="str">
        <f>IFERROR(__xludf.DUMMYFUNCTION("GOOGLETRANSLATE(B1108, ""en"", ""vi"")"),"Bản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th"&amp;"ường.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f>
        <v>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v>
      </c>
      <c r="D1108" s="2"/>
    </row>
    <row r="1109">
      <c r="A1109" s="1" t="s">
        <v>1894</v>
      </c>
      <c r="B1109" s="1" t="s">
        <v>1895</v>
      </c>
      <c r="C1109" s="2" t="str">
        <f>IFERROR(__xludf.DUMMYFUNCTION("GOOGLETRANSLATE(B1109, ""en"", ""vi"")"),"Bản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d"&amp;"ụng [I1N2S3T4R5U6M7E8N9T0S1].")</f>
        <v>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dụng [I1N2S3T4R5U6M7E8N9T0S1].</v>
      </c>
      <c r="D1109" s="2"/>
    </row>
    <row r="1110">
      <c r="A1110" s="1" t="s">
        <v>1896</v>
      </c>
      <c r="B1110" s="1" t="s">
        <v>1897</v>
      </c>
      <c r="C1110" s="2" t="str">
        <f>IFERROR(__xludf.DUMMYFUNCTION("GOOGLETRANSLATE(B1110, ""en"", ""vi"")"),"Bài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[I1N2S3T4R5U6M7E8"&amp;"N9T0S1]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"&amp;"hiện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f>
        <v>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v>
      </c>
      <c r="D1110" s="2"/>
    </row>
    <row r="1111">
      <c r="A1111" s="1" t="s">
        <v>452</v>
      </c>
      <c r="B1111" s="1" t="s">
        <v>1898</v>
      </c>
      <c r="C1111" s="2" t="str">
        <f>IFERROR(__xludf.DUMMYFUNCTION("GOOGLETRANSLATE(B1111, ""en"", ""vi"")"),"Nó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n"&amp;"óng, đang đọc sách hay chỉ đơn giản là nằm trên giường, bản nhạc này chắc chắn sẽ giúp bạn thư giãn và tìm thấy sự bình yên trong tâm hồn.")</f>
        <v>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nóng, đang đọc sách hay chỉ đơn giản là nằm trên giường, bản nhạc này chắc chắn sẽ giúp bạn thư giãn và tìm thấy sự bình yên trong tâm hồn.</v>
      </c>
      <c r="D1111" s="2"/>
    </row>
    <row r="1112">
      <c r="A1112" s="1" t="s">
        <v>1899</v>
      </c>
      <c r="B1112" s="1" t="s">
        <v>1900</v>
      </c>
      <c r="C1112" s="2" t="str">
        <f>IFERROR(__xludf.DUMMYFUNCTION("GOOGLETRANSLATE(B1112, ""en"", ""vi"")"),"Việc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"&amp;"nhạc,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tươn"&amp;"g tác giữa [ke0y1] và [ti0me1 s2ig3na4tu5re6] là một khía cạnh quan trọng của sáng tác âm nhạc, ảnh hưởng đến cả khía cạnh kỹ thuật và nghệ thuật của âm nhạc.")</f>
        <v>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tương tác giữa [ke0y1] và [ti0me1 s2ig3na4tu5re6] là một khía cạnh quan trọng của sáng tác âm nhạc, ảnh hưởng đến cả khía cạnh kỹ thuật và nghệ thuật của âm nhạc.</v>
      </c>
      <c r="D1112" s="2"/>
    </row>
    <row r="1113">
      <c r="A1113" s="1" t="s">
        <v>1479</v>
      </c>
      <c r="B1113" s="1" t="s">
        <v>1901</v>
      </c>
      <c r="C1113" s="2" t="str">
        <f>IFERROR(__xludf.DUMMYFUNCTION("GOOGLETRANSLATE(B1113,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ma"&amp;"ng nhịp điệu mạnh mẽ và cố tình loại trừ [I1N2S3T4R5U6M7E8N9T0S1]. Theo nhịp [T1I2M3E4_5S6I7G8N9A0T1U2R3E4], bài hát di chuyển ở tốc độ vừa phải và phong cách của nó không dễ dàng được phân loại là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mang nhịp điệu mạnh mẽ và cố tình loại trừ [I1N2S3T4R5U6M7E8N9T0S1]. Theo nhịp [T1I2M3E4_5S6I7G8N9A0T1U2R3E4], bài hát di chuyển ở tốc độ vừa phải và phong cách của nó không dễ dàng được phân loại là [G1E2N3R4E5].</v>
      </c>
      <c r="D1113" s="2"/>
    </row>
    <row r="1114">
      <c r="A1114" s="1" t="s">
        <v>1488</v>
      </c>
      <c r="B1114" s="1" t="s">
        <v>1902</v>
      </c>
      <c r="C1114" s="2" t="str">
        <f>IFERROR(__xludf.DUMMYFUNCTION("GOOGLETRANSLATE(B1114, ""en"", ""vi"")"),"Phạm vi cao độ của bản nhạc này là [R1A2N3G4E5] [oc0ta1ve2s3] mang lại trải nghiệm nghe độc ​​đáo và đáng nhớ, trong khi việc sử dụng [[K01E12Y23]3 k4ey5] tạo ra một bảng âm thanh phong phú và sống động. Chạy trong [T1M213] giây, bản nhạc lôi cuốn với nhị"&amp;"p điệu tràn đầy sinh lực, được làm phong phú hơn nhờ có thêm [I1N2S3T4R5U6M7E8N9T0S1]. Với [ti0me1 s2ig3na4tu5re6 o7f 8[T91I02M13E24_35S46I57G68N79A80T91U02R13E24]3] không chuẩn và [te0mp1o2] vừa phải, âm nhạc truyền tải [E1M2O3T4I5O6N7] đến người nghe.")</f>
        <v>Phạm vi cao độ của bản nhạc này là [R1A2N3G4E5] [oc0ta1ve2s3] mang lại trải nghiệm nghe độc ​​đáo và đáng nhớ, trong khi việc sử dụng [[K01E12Y23]3 k4ey5] tạo ra một bảng âm thanh phong phú và sống động. Chạy trong [T1M213] giây, bản nhạc lôi cuốn với nhịp điệu tràn đầy sinh lực, được làm phong phú hơn nhờ có thêm [I1N2S3T4R5U6M7E8N9T0S1]. Với [ti0me1 s2ig3na4tu5re6 o7f 8[T91I02M13E24_35S46I57G68N79A80T91U02R13E24]3] không chuẩn và [te0mp1o2] vừa phải, âm nhạc truyền tải [E1M2O3T4I5O6N7] đến người nghe.</v>
      </c>
      <c r="D1114" s="2"/>
    </row>
    <row r="1115">
      <c r="A1115" s="1" t="s">
        <v>116</v>
      </c>
      <c r="B1115" s="1" t="s">
        <v>1903</v>
      </c>
      <c r="C1115" s="2" t="str">
        <f>IFERROR(__xludf.DUMMYFUNCTION("GOOGLETRANSLATE(B1115, ""en"", ""vi"")"),"Bài hát này có nhịp điệu mượt mà và đều đặn, với tổng [[N01U12M23_34B45A56R67S78]8 b9ar0s1]. Thời gian chạy của bài hát là [T1M213] giây.")</f>
        <v>Bài hát này có nhịp điệu mượt mà và đều đặn, với tổng [[N01U12M23_34B45A56R67S78]8 b9ar0s1]. Thời gian chạy của bài hát là [T1M213] giây.</v>
      </c>
      <c r="D1115" s="2"/>
    </row>
    <row r="1116">
      <c r="A1116" s="1" t="s">
        <v>1904</v>
      </c>
      <c r="B1116" s="1" t="s">
        <v>1905</v>
      </c>
      <c r="C1116" s="2" t="str">
        <f>IFERROR(__xludf.DUMMYFUNCTION("GOOGLETRANSLATE(B1116, ""en"", ""vi"")"),"[I1N2S3T4R5U6M7E8N9T0]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B"&amp;"ất chấp nhịp điệu đơn giản, giai điệu của [I1N2S3T4R5U6M7E8N9T0] vẫn là trung tâm của bản nhạc, tạo nên cảm giác và nhịp điệu tổng thể của bản nhạc.")</f>
        <v>[I1N2S3T4R5U6M7E8N9T0]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Bất chấp nhịp điệu đơn giản, giai điệu của [I1N2S3T4R5U6M7E8N9T0] vẫn là trung tâm của bản nhạc, tạo nên cảm giác và nhịp điệu tổng thể của bản nhạc.</v>
      </c>
      <c r="D1116" s="2"/>
    </row>
    <row r="1117">
      <c r="A1117" s="1" t="s">
        <v>1906</v>
      </c>
      <c r="B1117" s="1" t="s">
        <v>1907</v>
      </c>
      <c r="C1117" s="2" t="str">
        <f>IFERROR(__xludf.DUMMYFUNCTION("GOOGLETRANSLATE(B1117, ""en"", ""vi"")"),"Phạm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yếu"&amp;"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[G1E2N3R"&amp;"4E5] truyền thống tạo ra trải nghiệm âm nhạc đặc biệt và hấp dẫn.")</f>
        <v>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[G1E2N3R4E5] truyền thống tạo ra trải nghiệm âm nhạc đặc biệt và hấp dẫn.</v>
      </c>
      <c r="D1117" s="2"/>
    </row>
    <row r="1118">
      <c r="A1118" s="1" t="s">
        <v>1908</v>
      </c>
      <c r="B1118" s="1" t="s">
        <v>1909</v>
      </c>
      <c r="C1118" s="2" t="str">
        <f>IFERROR(__xludf.DUMMYFUNCTION("GOOGLETRANSLATE(B1118, ""en"", ""vi"")"),"Bản nhạc này dài TM1 giây và chứa NUM_BARS ô nhịp. Phần trình diễn âm nhạc trong bài hát này có sự góp mặt của INSTRUMENT, góp phần tạo nên [te0mp1o2] nhẹ nhàng và yên bình.")</f>
        <v>Bản nhạc này dài TM1 giây và chứa NUM_BARS ô nhịp. Phần trình diễn âm nhạc trong bài hát này có sự góp mặt của INSTRUMENT, góp phần tạo nên [te0mp1o2] nhẹ nhàng và yên bình.</v>
      </c>
      <c r="D1118" s="2"/>
    </row>
    <row r="1119">
      <c r="A1119" s="1" t="s">
        <v>1910</v>
      </c>
      <c r="B1119" s="1" t="s">
        <v>1911</v>
      </c>
      <c r="C1119" s="2" t="str">
        <f>IFERROR(__xludf.DUMMYFUNCTION("GOOGLETRANSLATE(B1119, ""en"", ""vi"")"),"[[K01E12Y23]3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ch"&amp;"ất lượng độc đáo và khác biệt cho âm nhạc. Cùng với nhau, những yếu tố này tạo nên một bố cục vừa hấp dẫn vừa quyến rũ người nghe.")</f>
        <v>[[K01E12Y23]3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chất lượng độc đáo và khác biệt cho âm nhạc. Cùng với nhau, những yếu tố này tạo nên một bố cục vừa hấp dẫn vừa quyến rũ người nghe.</v>
      </c>
      <c r="D1119" s="2"/>
    </row>
    <row r="1120">
      <c r="A1120" s="1" t="s">
        <v>1912</v>
      </c>
      <c r="B1120" s="1" t="s">
        <v>1913</v>
      </c>
      <c r="C1120" s="2" t="str">
        <f>IFERROR(__xludf.DUMMYFUNCTION("GOOGLETRANSLATE(B1120, ""en"", ""vi"")"),"Loại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[T1I2M"&amp;"3E4_5S6I7G8N9A0T1U2R3E4]. Sáng tác của bài hát không liên quan đến việc sử dụng [I1N2S3T4R5U6M7E8N9T0S1] mà thấm nhuần [E1M2O3T4I5O6N7]. Tổng cộng có [[N01U12M23_34B45A56R67S78]8 b9ar0s1], tạo nên một bản nhạc lôi cuốn và đặc sắc.")</f>
        <v>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[T1I2M3E4_5S6I7G8N9A0T1U2R3E4]. Sáng tác của bài hát không liên quan đến việc sử dụng [I1N2S3T4R5U6M7E8N9T0S1] mà thấm nhuần [E1M2O3T4I5O6N7]. Tổng cộng có [[N01U12M23_34B45A56R67S78]8 b9ar0s1], tạo nên một bản nhạc lôi cuốn và đặc sắc.</v>
      </c>
      <c r="D1120" s="2"/>
    </row>
    <row r="1121">
      <c r="A1121" s="1" t="s">
        <v>1914</v>
      </c>
      <c r="B1121" s="1" t="s">
        <v>1915</v>
      </c>
      <c r="C1121" s="2" t="str">
        <f>IFERROR(__xludf.DUMMYFUNCTION("GOOGLETRANSLATE(B1121, ""en"", ""vi"")"),"Bài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này"&amp;", có độ dài [T1M213] giây. Nhìn chung, sự kết hợp giữa [ke0y1], nhạc cụ và [te0mp1o2] phối hợp với nhau để tạo ra trải nghiệm âm nhạc khác biệt và hấp dẫn.")</f>
        <v>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 có độ dài [T1M213] giây. Nhìn chung, sự kết hợp giữa [ke0y1], nhạc cụ và [te0mp1o2] phối hợp với nhau để tạo ra trải nghiệm âm nhạc khác biệt và hấp dẫn.</v>
      </c>
      <c r="D1121" s="2"/>
    </row>
    <row r="1122">
      <c r="A1122" s="1" t="s">
        <v>1916</v>
      </c>
      <c r="B1122" s="1" t="s">
        <v>1917</v>
      </c>
      <c r="C1122" s="2" t="str">
        <f>IFERROR(__xludf.DUMMYFUNCTION("GOOGLETRANSLATE(B1122, ""en"", ""vi"")"),"Bản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h"&amp;"iện hiệu quả [E1M2O3T4I5O6N7]. Nhìn chung, tác phẩm truyền tải một thông điệp cảm xúc mạnh mẽ khi sử dụng nhiều kỹ thuật âm nhạc và nhạc cụ đa dạng.")</f>
        <v>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hiện hiệu quả [E1M2O3T4I5O6N7]. Nhìn chung, tác phẩm truyền tải một thông điệp cảm xúc mạnh mẽ khi sử dụng nhiều kỹ thuật âm nhạc và nhạc cụ đa dạng.</v>
      </c>
      <c r="D1122" s="2"/>
    </row>
    <row r="1123">
      <c r="A1123" s="1" t="s">
        <v>1918</v>
      </c>
      <c r="B1123" s="1" t="s">
        <v>1919</v>
      </c>
      <c r="C1123" s="2" t="str">
        <f>IFERROR(__xludf.DUMMYFUNCTION("GOOGLETRANSLATE(B1123, ""en"", ""vi"")"),"Bài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yếu"&amp;" tố hài hòa và nhịp điệu, mang đến trải nghiệm âm nhạc độc đáo cho người nghe thưởng thức.")</f>
        <v>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 tố hài hòa và nhịp điệu, mang đến trải nghiệm âm nhạc độc đáo cho người nghe thưởng thức.</v>
      </c>
      <c r="D1123" s="2"/>
    </row>
    <row r="1124">
      <c r="A1124" s="1" t="s">
        <v>1920</v>
      </c>
      <c r="B1124" s="1" t="s">
        <v>1921</v>
      </c>
      <c r="C1124" s="2" t="str">
        <f>IFERROR(__xludf.DUMMYFUNCTION("GOOGLETRANSLATE(B1124, ""en"", ""vi"")"),"Phạm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s2ig3na4tu5re6"&amp;"] của bài hát vượt quá tiêu chuẩn và [te0mp1o2] của nó nhanh, lấp đầy âm nhạc bằng [E1M2O3T4I5O6N7]. Với [[N01U12M23_34B45A56R67S78]8 b9ar0s1], bài hát này kết hợp những yếu tố này để tạo nên một trải nghiệm âm nhạc độc đáo.")</f>
        <v>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 của bài hát vượt quá tiêu chuẩn và [te0mp1o2] của nó nhanh, lấp đầy âm nhạc bằng [E1M2O3T4I5O6N7]. Với [[N01U12M23_34B45A56R67S78]8 b9ar0s1], bài hát này kết hợp những yếu tố này để tạo nên một trải nghiệm âm nhạc độc đáo.</v>
      </c>
      <c r="D1124" s="2"/>
    </row>
    <row r="1125">
      <c r="A1125" s="1" t="s">
        <v>1922</v>
      </c>
      <c r="B1125" s="1" t="s">
        <v>1923</v>
      </c>
      <c r="C1125" s="2" t="str">
        <f>IFERROR(__xludf.DUMMYFUNCTION("GOOGLETRANSLATE(B1125, ""en"", ""vi"")"),"Trong bài hát này, âm thanh được phát qua [I1N2S3T4R5U6M7E8N9T0S1] và có [[N01U12M23_34B45A56R67S78]8 b9ar0s1] với nhịp điệu vừa phải thoải mái.")</f>
        <v>Trong bài hát này, âm thanh được phát qua [I1N2S3T4R5U6M7E8N9T0S1] và có [[N01U12M23_34B45A56R67S78]8 b9ar0s1] với nhịp điệu vừa phải thoải mái.</v>
      </c>
      <c r="D1125" s="2"/>
    </row>
    <row r="1126">
      <c r="A1126" s="1" t="s">
        <v>1924</v>
      </c>
      <c r="B1126" s="1" t="s">
        <v>1925</v>
      </c>
      <c r="C1126" s="2" t="str">
        <f>IFERROR(__xludf.DUMMYFUNCTION("GOOGLETRANSLATE(B1126, ""en"", ""vi"")"),"Bài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ch"&amp;"ung, bài hát bao gồm [[N01U12M23_34B45A56R67S78]8 b9ar0s1] và sự kết hợp của các yếu tố âm nhạc này tạo nên trải nghiệm nghe mạnh mẽ và lôi cuốn.")</f>
        <v>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chung, bài hát bao gồm [[N01U12M23_34B45A56R67S78]8 b9ar0s1] và sự kết hợp của các yếu tố âm nhạc này tạo nên trải nghiệm nghe mạnh mẽ và lôi cuốn.</v>
      </c>
      <c r="D1126" s="2"/>
    </row>
    <row r="1127">
      <c r="A1127" s="1" t="s">
        <v>1926</v>
      </c>
      <c r="B1127" s="1" t="s">
        <v>1927</v>
      </c>
      <c r="C1127" s="2" t="str">
        <f>IFERROR(__xludf.DUMMYFUNCTION("GOOGLETRANSLATE(B1127, ""en"", ""vi"")"),"Âm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[[T01I12M23E34_45S56I67G78N89A90T0"&amp;"1U12R23E34]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f>
        <v>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v>
      </c>
      <c r="D1127" s="2"/>
    </row>
    <row r="1128">
      <c r="A1128" s="1" t="s">
        <v>1057</v>
      </c>
      <c r="B1128" s="1" t="s">
        <v>1928</v>
      </c>
      <c r="C1128" s="2" t="str">
        <f>IFERROR(__xludf.DUMMYFUNCTION("GOOGLETRANSLATE(B1128, ""en"", ""vi"")"),"Loại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[I1N2S3T4R"&amp;"5U6M7E8N9T0S1], âm nhạc tuân theo nhịp [T1I2M3E4_5S6I7G8N9A0T1U2R3E4], gợi lên bản chất [E1M2O3T4I5O6N7] xuyên suốt.")</f>
        <v>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[I1N2S3T4R5U6M7E8N9T0S1], âm nhạc tuân theo nhịp [T1I2M3E4_5S6I7G8N9A0T1U2R3E4], gợi lên bản chất [E1M2O3T4I5O6N7] xuyên suốt.</v>
      </c>
      <c r="D1128" s="2"/>
    </row>
    <row r="1129">
      <c r="A1129" s="1" t="s">
        <v>1929</v>
      </c>
      <c r="B1129" s="1" t="s">
        <v>1930</v>
      </c>
      <c r="C1129" s="2" t="str">
        <f>IFERROR(__xludf.DUMMYFUNCTION("GOOGLETRANSLATE(B1129, ""en"", ""vi"")"),"Loại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[T1I2M3"&amp;"E4_5S6I7G8N9A0T1U2R3E4],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loạ"&amp;"i tạo nên một bản nhạc lôi cuốn và đặc biệt.")</f>
        <v>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loại tạo nên một bản nhạc lôi cuốn và đặc biệt.</v>
      </c>
      <c r="D1129" s="2"/>
    </row>
    <row r="1130">
      <c r="A1130" s="1" t="s">
        <v>1931</v>
      </c>
      <c r="B1130" s="1" t="s">
        <v>1932</v>
      </c>
      <c r="C1130" s="2" t="str">
        <f>IFERROR(__xludf.DUMMYFUNCTION("GOOGLETRANSLATE(B1130, ""en"", ""vi"")"),"Bài hát này có [ti0me1 s2ig3na4tu5re6] không phổ biến và sử dụng [te0mp1o2] không quá nhanh hoặc quá chậm. Nó có thời lượng [T1M213] giây.")</f>
        <v>Bài hát này có [ti0me1 s2ig3na4tu5re6] không phổ biến và sử dụng [te0mp1o2] không quá nhanh hoặc quá chậm. Nó có thời lượng [T1M213] giây.</v>
      </c>
      <c r="D1130" s="2"/>
    </row>
    <row r="1131">
      <c r="A1131" s="1" t="s">
        <v>1933</v>
      </c>
      <c r="B1131" s="1" t="s">
        <v>1934</v>
      </c>
      <c r="C1131" s="2" t="str">
        <f>IFERROR(__xludf.DUMMYFUNCTION("GOOGLETRANSLATE(B1131, ""en"", ""vi"")"),"Phần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bà"&amp;"i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dễ"&amp;" tiếp cận và thú vị khi nghe.")</f>
        <v>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 tiếp cận và thú vị khi nghe.</v>
      </c>
      <c r="D1131" s="2"/>
    </row>
    <row r="1132">
      <c r="A1132" s="1" t="s">
        <v>1007</v>
      </c>
      <c r="B1132" s="1" t="s">
        <v>1935</v>
      </c>
      <c r="C1132" s="2" t="str">
        <f>IFERROR(__xludf.DUMMYFUNCTION("GOOGLETRANSLATE(B1132, ""en"", ""vi"")"),"Việc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củ"&amp;"a âm nhạc, mang lại trải nghiệm nghe thú vị cho những ai đánh giá cao tính nghệ thuật và sự khéo léo của tác phẩm âm nhạc đặc biệt này.")</f>
        <v>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 âm nhạc, mang lại trải nghiệm nghe thú vị cho những ai đánh giá cao tính nghệ thuật và sự khéo léo của tác phẩm âm nhạc đặc biệt này.</v>
      </c>
      <c r="D1132" s="2"/>
    </row>
    <row r="1133">
      <c r="A1133" s="1" t="s">
        <v>1875</v>
      </c>
      <c r="B1133" s="1" t="s">
        <v>1936</v>
      </c>
      <c r="C1133" s="2" t="str">
        <f>IFERROR(__xludf.DUMMYFUNCTION("GOOGLETRANSLATE(B1133, ""en"", ""vi"")"),"Với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thoả"&amp;"i mái, với [T1I2M3E4_5S6I7G8N9A0T1U2R3E4] làm thước đo. Chọn không kết hợp [I1N2S3T4R5U6M7E8N9T0S1], bài hát duy trì tiết tấu chậm và phong cách không tuân theo đặc điểm điển hình của thể loại [G1E2N3R4E5].")</f>
        <v>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thoải mái, với [T1I2M3E4_5S6I7G8N9A0T1U2R3E4] làm thước đo. Chọn không kết hợp [I1N2S3T4R5U6M7E8N9T0S1], bài hát duy trì tiết tấu chậm và phong cách không tuân theo đặc điểm điển hình của thể loại [G1E2N3R4E5].</v>
      </c>
      <c r="D1133" s="2"/>
    </row>
    <row r="1134">
      <c r="A1134" s="1" t="s">
        <v>618</v>
      </c>
      <c r="B1134" s="1" t="s">
        <v>1937</v>
      </c>
      <c r="C1134" s="2" t="str">
        <f>IFERROR(__xludf.DUMMYFUNCTION("GOOGLETRANSLATE(B1134, ""en"", ""vi"")"),"Nó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k"&amp;"hiến bạn muốn nghe đi nghe lại. Nhìn chung, nhịp điệu ru ngủ, giọng hát êm dịu và giai điệu bắt tai khiến bài hát này trở thành một lựa chọn tuyệt vời để thư giãn và thư giãn.")</f>
        <v>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khiến bạn muốn nghe đi nghe lại. Nhìn chung, nhịp điệu ru ngủ, giọng hát êm dịu và giai điệu bắt tai khiến bài hát này trở thành một lựa chọn tuyệt vời để thư giãn và thư giãn.</v>
      </c>
      <c r="D1134" s="2"/>
    </row>
    <row r="1135">
      <c r="A1135" s="1" t="s">
        <v>1352</v>
      </c>
      <c r="B1135" s="1" t="s">
        <v>1938</v>
      </c>
      <c r="C1135" s="2" t="str">
        <f>IFERROR(__xludf.DUMMYFUNCTION("GOOGLETRANSLATE(B1135, ""en"", ""vi"")"),"Phạm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hài"&amp;"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"&amp;"ngắn [T1M213] giây, âm nhạc truyền tải một [E1M2O3T4I5O6N7] mạnh mẽ và đặc biệt.")</f>
        <v>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ngắn [T1M213] giây, âm nhạc truyền tải một [E1M2O3T4I5O6N7] mạnh mẽ và đặc biệt.</v>
      </c>
      <c r="D1135" s="2"/>
    </row>
    <row r="1136">
      <c r="A1136" s="1" t="s">
        <v>1939</v>
      </c>
      <c r="B1136" s="1" t="s">
        <v>1940</v>
      </c>
      <c r="C1136" s="2" t="str">
        <f>IFERROR(__xludf.DUMMYFUNCTION("GOOGLETRANSLATE(B1136, ""en"", ""vi"")"),"Âm nhạc này không thể hiện những nét đặc trưng của phong cách [G1E2N3R4E5]. Nó có tổng cộng [[N01U12M23_34B45A56R67S78]8 b9ar0s1] và dài [T1M213] giây. Âm nhạc phải có [I1N2S3T4R5U6M7E8N9T0S1].")</f>
        <v>Âm nhạc này không thể hiện những nét đặc trưng của phong cách [G1E2N3R4E5]. Nó có tổng cộng [[N01U12M23_34B45A56R67S78]8 b9ar0s1] và dài [T1M213] giây. Âm nhạc phải có [I1N2S3T4R5U6M7E8N9T0S1].</v>
      </c>
      <c r="D1136" s="2"/>
    </row>
    <row r="1137">
      <c r="A1137" s="1" t="s">
        <v>1941</v>
      </c>
      <c r="B1137" s="1" t="s">
        <v>1942</v>
      </c>
      <c r="C1137" s="2" t="str">
        <f>IFERROR(__xludf.DUMMYFUNCTION("GOOGLETRANSLATE(B1137, ""en"", ""vi"")"),"Nhạc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t"&amp;"hể của bài hát.")</f>
        <v>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thể của bài hát.</v>
      </c>
      <c r="D1137" s="2"/>
    </row>
    <row r="1138">
      <c r="A1138" s="1" t="s">
        <v>1943</v>
      </c>
      <c r="B1138" s="1" t="s">
        <v>1944</v>
      </c>
      <c r="C1138" s="2" t="str">
        <f>IFERROR(__xludf.DUMMYFUNCTION("GOOGLETRANSLATE(B1138, ""en"", ""vi"")"),"Ca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lo"&amp;"ại.")</f>
        <v>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loại.</v>
      </c>
      <c r="D1138" s="2"/>
    </row>
    <row r="1139">
      <c r="A1139" s="1" t="s">
        <v>1686</v>
      </c>
      <c r="B1139" s="1" t="s">
        <v>1945</v>
      </c>
      <c r="C1139" s="2" t="str">
        <f>IFERROR(__xludf.DUMMYFUNCTION("GOOGLETRANSLATE(B1139, ""en"", ""vi"")"),"Nó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"&amp;"hảo để tạo ra tâm trạng tích cực và êm dịu.")</f>
        <v>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hảo để tạo ra tâm trạng tích cực và êm dịu.</v>
      </c>
      <c r="D1139" s="2"/>
    </row>
    <row r="1140">
      <c r="A1140" s="1" t="s">
        <v>1946</v>
      </c>
      <c r="B1140" s="1" t="s">
        <v>1947</v>
      </c>
      <c r="C1140" s="2" t="str">
        <f>IFERROR(__xludf.DUMMYFUNCTION("GOOGLETRANSLATE(B1140, ""en"", ""vi"")"),"Bản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f>
        <v>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v>
      </c>
      <c r="D1140" s="2"/>
    </row>
    <row r="1141">
      <c r="A1141" s="1" t="s">
        <v>217</v>
      </c>
      <c r="B1141" s="1" t="s">
        <v>1948</v>
      </c>
      <c r="C1141" s="2" t="str">
        <f>IFERROR(__xludf.DUMMYFUNCTION("GOOGLETRANSLATE(B1141, ""en"", ""vi"")"),"Bản nhạc này được sáng tác trong [[K01E12Y23]3 k4ey5].")</f>
        <v>Bản nhạc này được sáng tác trong [[K01E12Y23]3 k4ey5].</v>
      </c>
      <c r="D1141" s="2"/>
    </row>
    <row r="1142">
      <c r="A1142" s="1" t="s">
        <v>1949</v>
      </c>
      <c r="B1142" s="1" t="s">
        <v>1950</v>
      </c>
      <c r="C1142" s="2" t="str">
        <f>IFERROR(__xludf.DUMMYFUNCTION("GOOGLETRANSLATE(B1142, ""en"", ""vi"")"),"Với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không"&amp;" quá chậm và [ti0me1 s2ig3na4tu5re6] của nó khác thường, được đặt thành [T1I2M3E4_5S6I7G8N9A0T1U2R3E4]. Chọn không kết hợp [I1N2S3T4R5U6M7E8N9T0S1], bài hát này đóng vai trò là sự thể hiện chính của phong cách [G1E2N3R4E5].")</f>
        <v>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 quá chậm và [ti0me1 s2ig3na4tu5re6] của nó khác thường, được đặt thành [T1I2M3E4_5S6I7G8N9A0T1U2R3E4]. Chọn không kết hợp [I1N2S3T4R5U6M7E8N9T0S1], bài hát này đóng vai trò là sự thể hiện chính của phong cách [G1E2N3R4E5].</v>
      </c>
      <c r="D1142" s="2"/>
    </row>
    <row r="1143">
      <c r="A1143" s="1" t="s">
        <v>57</v>
      </c>
      <c r="B1143" s="1" t="s">
        <v>1951</v>
      </c>
      <c r="C1143" s="2" t="str">
        <f>IFERROR(__xludf.DUMMYFUNCTION("GOOGLETRANSLATE(B1143, ""en"", ""vi"")"),"Tôi đi dạo trong công viên. Thời tiết thật đẹp. Mặt trời đang chiếu sáng và có một làn gió nhẹ. Những chú chim đang ca hát và hoa nở khắp nơi. Tôi cảm thấy bình yên và thư giãn.")</f>
        <v>Tôi đi dạo trong công viên. Thời tiết thật đẹp. Mặt trời đang chiếu sáng và có một làn gió nhẹ. Những chú chim đang ca hát và hoa nở khắp nơi. Tôi cảm thấy bình yên và thư giãn.</v>
      </c>
      <c r="D1143" s="2"/>
    </row>
    <row r="1144">
      <c r="A1144" s="1" t="s">
        <v>906</v>
      </c>
      <c r="B1144" s="1" t="s">
        <v>1952</v>
      </c>
      <c r="C1144" s="2" t="str">
        <f>IFERROR(__xludf.DUMMYFUNCTION("GOOGLETRANSLATE(B1144, ""en"", ""vi"")"),"Trong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kh"&amp;"ác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tạ"&amp;"p tổng thể của một tác phẩm âm nhạc.")</f>
        <v>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tạp tổng thể của một tác phẩm âm nhạc.</v>
      </c>
      <c r="D1144" s="2"/>
    </row>
    <row r="1145">
      <c r="A1145" s="1" t="s">
        <v>1953</v>
      </c>
      <c r="B1145" s="1" t="s">
        <v>1954</v>
      </c>
      <c r="C1145" s="2" t="str">
        <f>IFERROR(__xludf.DUMMYFUNCTION("GOOGLETRANSLATE(B1145, ""en"", ""vi"")"),"Bài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nhịp"&amp;"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"&amp;"hợp độc đáo giữa các yếu tố âm nhạc tạo nên trải nghiệm nghe hấp dẫn.")</f>
        <v>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hợp độc đáo giữa các yếu tố âm nhạc tạo nên trải nghiệm nghe hấp dẫn.</v>
      </c>
      <c r="D1145" s="2"/>
    </row>
    <row r="1146">
      <c r="A1146" s="1" t="s">
        <v>23</v>
      </c>
      <c r="B1146" s="1" t="s">
        <v>1955</v>
      </c>
      <c r="C1146" s="2" t="str">
        <f>IFERROR(__xludf.DUMMYFUNCTION("GOOGLETRANSLATE(B1146, ""en"", ""vi"")"),"Âm nhạc được xác định bởi [E1M2O3T4I5O6N7] và là một bài hát dài [T1M213] giây với [ti0me1 s2ig3na4tu5re6] [T1I2M3E4_5S6I7G8N9A0T1U2R3E4] không theo quy ước.")</f>
        <v>Âm nhạc được xác định bởi [E1M2O3T4I5O6N7] và là một bài hát dài [T1M213] giây với [ti0me1 s2ig3na4tu5re6] [T1I2M3E4_5S6I7G8N9A0T1U2R3E4] không theo quy ước.</v>
      </c>
      <c r="D1146" s="2"/>
    </row>
    <row r="1147">
      <c r="A1147" s="1" t="s">
        <v>1956</v>
      </c>
      <c r="B1147" s="1" t="s">
        <v>1957</v>
      </c>
      <c r="C1147" s="2" t="str">
        <f>IFERROR(__xludf.DUMMYFUNCTION("GOOGLETRANSLATE(B1147, ""en"", ""vi"")"),"Việc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[I1N2S3T4R5U6M7E8N9T0S1]."&amp;" Với nhịp điệu nhanh, bài hát sẽ tiến dần qua [[N01U12M23_34B45A56R67S78]8 b9ar0s1].")</f>
        <v>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 Với nhịp điệu nhanh, bài hát sẽ tiến dần qua [[N01U12M23_34B45A56R67S78]8 b9ar0s1].</v>
      </c>
      <c r="D1147" s="2"/>
    </row>
    <row r="1148">
      <c r="A1148" s="1" t="s">
        <v>1958</v>
      </c>
      <c r="B1148" s="1" t="s">
        <v>1959</v>
      </c>
      <c r="C1148" s="2" t="str">
        <f>IFERROR(__xludf.DUMMYFUNCTION("GOOGLETRANSLATE(B1148, ""en"", ""vi"")"),"Phạm vi cao độ của bản nhạc này là [R1A2N3G4E5] [oc0ta1ve2s3] mang đến trải nghiệm nghe độc ​​đáo và đáng nhớ. Nó được sáng tác trong [[K01E12Y23]3 k4ey5] và phát trong [T1M213] giây với [te0mp1o2] rất nhanh. [I1N2S3T4R5U6M7E8N9T0S1] không có trong bài há"&amp;"t này, bài hát này dựa trên [[T01I12M23E34_45S56I67G78N89A90T01U12R23E34]4 t5im6e 7si8gn9at0ur1e2]. Nhịp điệu của bài hát nhanh và không thể hiện được bản chất của thể loại [G1E2N3R4E5].")</f>
        <v>Phạm vi cao độ của bản nhạc này là [R1A2N3G4E5] [oc0ta1ve2s3] mang đến trải nghiệm nghe độc ​​đáo và đáng nhớ. Nó được sáng tác trong [[K01E12Y23]3 k4ey5] và phát trong [T1M213] giây với [te0mp1o2] rất nhanh. [I1N2S3T4R5U6M7E8N9T0S1] không có trong bài hát này, bài hát này dựa trên [[T01I12M23E34_45S56I67G78N89A90T01U12R23E34]4 t5im6e 7si8gn9at0ur1e2]. Nhịp điệu của bài hát nhanh và không thể hiện được bản chất của thể loại [G1E2N3R4E5].</v>
      </c>
      <c r="D1148" s="2"/>
    </row>
    <row r="1149">
      <c r="A1149" s="1" t="s">
        <v>280</v>
      </c>
      <c r="B1149" s="1" t="s">
        <v>1960</v>
      </c>
      <c r="C1149" s="2" t="str">
        <f>IFERROR(__xludf.DUMMYFUNCTION("GOOGLETRANSLATE(B1149, ""en"", ""vi"")"),"Bài hát kéo dài [T1M213] giây và có tiết tấu rất êm đềm, bình yên. Cố tình loại trừ [I1N2S3T4R5U6M7E8N9T0S1], bài hát tạo cảm giác thanh thản và tĩnh lặng.")</f>
        <v>Bài hát kéo dài [T1M213] giây và có tiết tấu rất êm đềm, bình yên. Cố tình loại trừ [I1N2S3T4R5U6M7E8N9T0S1], bài hát tạo cảm giác thanh thản và tĩnh lặng.</v>
      </c>
      <c r="D1149" s="2"/>
    </row>
    <row r="1150">
      <c r="A1150" s="1" t="s">
        <v>1961</v>
      </c>
      <c r="B1150" s="1" t="s">
        <v>1962</v>
      </c>
      <c r="C1150" s="2" t="str">
        <f>IFERROR(__xludf.DUMMYFUNCTION("GOOGLETRANSLATE(B1150, ""en"", ""vi"")"),"Tiếng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lượng"&amp;" âm nhạc tổng thể của nó. Tuy nhiên, điều mang lại cho bản nhạc này chất lượng cảm xúc độc đáo là [K1E2Y3] được chơi trong đó, thiết lập giai điệu cho toàn bộ bản nhạc.")</f>
        <v>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 âm nhạc tổng thể của nó. Tuy nhiên, điều mang lại cho bản nhạc này chất lượng cảm xúc độc đáo là [K1E2Y3] được chơi trong đó, thiết lập giai điệu cho toàn bộ bản nhạc.</v>
      </c>
      <c r="D1150" s="2"/>
    </row>
    <row r="1151">
      <c r="A1151" s="1" t="s">
        <v>108</v>
      </c>
      <c r="B1151" s="1" t="s">
        <v>1963</v>
      </c>
      <c r="C1151" s="2" t="str">
        <f>IFERROR(__xludf.DUMMYFUNCTION("GOOGLETRANSLATE(B1151, ""en"", ""vi"")"),"Âm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[T1I2"&amp;"M3E4_5S6I7G8N9A0T1U2R3E4]. Thiết bị đo không bao gồm [I1N2S3T4R5U6M7E8N9T0S1] mà bao gồm các dự án tổng thể [E1M2O3T4I5O6N7].")</f>
        <v>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[T1I2M3E4_5S6I7G8N9A0T1U2R3E4]. Thiết bị đo không bao gồm [I1N2S3T4R5U6M7E8N9T0S1] mà bao gồm các dự án tổng thể [E1M2O3T4I5O6N7].</v>
      </c>
      <c r="D1151" s="2"/>
    </row>
    <row r="1152">
      <c r="A1152" s="1" t="s">
        <v>1964</v>
      </c>
      <c r="B1152" s="1" t="s">
        <v>1965</v>
      </c>
      <c r="C1152" s="2" t="str">
        <f>IFERROR(__xludf.DUMMYFUNCTION("GOOGLETRANSLATE(B1152, ""en"", ""vi"")"),"Âm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"&amp;"gợi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mạ"&amp;"nh mẽ thu hút cả trái tim và khối óc.")</f>
        <v>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mạnh mẽ thu hút cả trái tim và khối óc.</v>
      </c>
      <c r="D1152" s="2"/>
    </row>
    <row r="1153">
      <c r="A1153" s="1" t="s">
        <v>1966</v>
      </c>
      <c r="B1153" s="1" t="s">
        <v>1967</v>
      </c>
      <c r="C1153" s="2" t="str">
        <f>IFERROR(__xludf.DUMMYFUNCTION("GOOGLETRANSLATE(B1153, ""en"", ""vi"")"),"Việc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[I1N2S3T4R5U6M7E8N9T0S1"&amp;"] được sử dụng trong biểu diễn âm nhạc. Di chuyển chậm rãi, âm nhạc tỏa ra [E1M2O3T4I5O6N7] và được chia thành [[N01U12M23_34B45A56R67S78]8 b9ar0s1].")</f>
        <v>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 được sử dụng trong biểu diễn âm nhạc. Di chuyển chậm rãi, âm nhạc tỏa ra [E1M2O3T4I5O6N7] và được chia thành [[N01U12M23_34B45A56R67S78]8 b9ar0s1].</v>
      </c>
      <c r="D1153" s="2"/>
    </row>
    <row r="1154">
      <c r="A1154" s="1" t="s">
        <v>1968</v>
      </c>
      <c r="B1154" s="1" t="s">
        <v>1969</v>
      </c>
      <c r="C1154" s="2" t="str">
        <f>IFERROR(__xludf.DUMMYFUNCTION("GOOGLETRANSLATE(B1154, ""en"", ""vi"")"),"Giai điệu của bản nhạc này được điều khiển bởi âm thanh của [I1N2S3T4R5U6M7E8N9T0] và thể hiện phạm vi cao độ trong [R1A2N3G4E5] [oc0ta1ve2s3]. Đây là một bài hát có nhịp điệu vừa phải kéo dài [T1M213] giây.")</f>
        <v>Giai điệu của bản nhạc này được điều khiển bởi âm thanh của [I1N2S3T4R5U6M7E8N9T0] và thể hiện phạm vi cao độ trong [R1A2N3G4E5] [oc0ta1ve2s3]. Đây là một bài hát có nhịp điệu vừa phải kéo dài [T1M213] giây.</v>
      </c>
      <c r="D1154" s="2"/>
    </row>
    <row r="1155">
      <c r="A1155" s="1" t="s">
        <v>1825</v>
      </c>
      <c r="B1155" s="1" t="s">
        <v>1970</v>
      </c>
      <c r="C1155" s="2" t="str">
        <f>IFERROR(__xludf.DUMMYFUNCTION("GOOGLETRANSLATE(B1155, ""en"", ""vi"")"),"Bài hát này dài [T1M213]-giây và tiến dần đến [[N01U12M23_34B45A56R67S78]8 b9ar0s1]. Điều thú vị là sự sắp xếp của bài hát này đã cố tình bỏ qua việc sử dụng [I1N2S3T4R5U6M7E8N9T0S1].")</f>
        <v>Bài hát này dài [T1M213]-giây và tiến dần đến [[N01U12M23_34B45A56R67S78]8 b9ar0s1]. Điều thú vị là sự sắp xếp của bài hát này đã cố tình bỏ qua việc sử dụng [I1N2S3T4R5U6M7E8N9T0S1].</v>
      </c>
      <c r="D1155" s="2"/>
    </row>
    <row r="1156">
      <c r="A1156" s="1" t="s">
        <v>1971</v>
      </c>
      <c r="B1156" s="1" t="s">
        <v>1972</v>
      </c>
      <c r="C1156" s="2" t="str">
        <f>IFERROR(__xludf.DUMMYFUNCTION("GOOGLETRANSLATE(B1156, ""en"", ""vi"")"),"Bài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chín"&amp;"h. Ngoài ra, [ti0me1 s2ig3na4tu5re6] của bài hát không mang tính quy ước, là [T1I2M3E4_5S6I7G8N9A0T1U2R3E4], nhưng nó di chuyển ở tốc độ cân bằng. Nhìn chung, bản nhạc này gợi lên tính chất [E1M2O3T4I5O6N7] và bao gồm [[N01U12M23_34B45A56R67S78]8 b9ar0s1]"&amp;" xuyên suốt.")</f>
        <v>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chính. Ngoài ra, [ti0me1 s2ig3na4tu5re6] của bài hát không mang tính quy ước, là [T1I2M3E4_5S6I7G8N9A0T1U2R3E4], nhưng nó di chuyển ở tốc độ cân bằng. Nhìn chung, bản nhạc này gợi lên tính chất [E1M2O3T4I5O6N7] và bao gồm [[N01U12M23_34B45A56R67S78]8 b9ar0s1] xuyên suốt.</v>
      </c>
      <c r="D1156" s="2"/>
    </row>
    <row r="1157">
      <c r="A1157" s="1" t="s">
        <v>1973</v>
      </c>
      <c r="B1157" s="1" t="s">
        <v>1974</v>
      </c>
      <c r="C1157" s="2" t="str">
        <f>IFERROR(__xludf.DUMMYFUNCTION("GOOGLETRANSLATE(B1157, ""en"", ""vi"")"),"Bài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[I1N2S3T4R5U6M7E8N9T0S1"&amp;"]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f>
        <v>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v>
      </c>
      <c r="D1157" s="2"/>
    </row>
    <row r="1158">
      <c r="A1158" s="1" t="s">
        <v>1975</v>
      </c>
      <c r="B1158" s="1" t="s">
        <v>1976</v>
      </c>
      <c r="C1158" s="2" t="str">
        <f>IFERROR(__xludf.DUMMYFUNCTION("GOOGLETRANSLATE(B1158, ""en"", ""vi"")"),"Bài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ngườ"&amp;"i nghe bị cuốn hút bởi nhịp độ sôi động của nó.")</f>
        <v>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người nghe bị cuốn hút bởi nhịp độ sôi động của nó.</v>
      </c>
      <c r="D1158" s="2"/>
    </row>
    <row r="1159">
      <c r="A1159" s="1" t="s">
        <v>1977</v>
      </c>
      <c r="B1159" s="1" t="s">
        <v>1978</v>
      </c>
      <c r="C1159" s="2" t="str">
        <f>IFERROR(__xludf.DUMMYFUNCTION("GOOGLETRANSLATE(B1159, ""en"", ""vi"")"),"[ti0me1 s2ig3na4tu5re6] của bài hát này rất độc đáo và được phát ở tốc độ nhanh. Mặc dù vậy, âm nhạc không thể hiện những nét đặc trưng của phong cách [G1E2N3R4E5], và đáng chú ý là [I1N2S3T4R5U6M7E8N9T0S1] không có trong bài hát.")</f>
        <v>[ti0me1 s2ig3na4tu5re6] của bài hát này rất độc đáo và được phát ở tốc độ nhanh. Mặc dù vậy, âm nhạc không thể hiện những nét đặc trưng của phong cách [G1E2N3R4E5], và đáng chú ý là [I1N2S3T4R5U6M7E8N9T0S1] không có trong bài hát.</v>
      </c>
      <c r="D1159" s="2"/>
    </row>
    <row r="1160">
      <c r="A1160" s="1" t="s">
        <v>1979</v>
      </c>
      <c r="B1160" s="1" t="s">
        <v>1980</v>
      </c>
      <c r="C1160" s="2" t="str">
        <f>IFERROR(__xludf.DUMMYFUNCTION("GOOGLETRANSLATE(B1160, ""en"", ""vi"")"),"Việc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tron"&amp;"g bài hát này không thường thấy, tạo thêm nét độc đáo cho bố cục tổng thể. Những yếu tố này cùng nhau góp phần tạo nên sự khác biệt, độc đáo cho tác phẩm, thể hiện sự sáng tạo và tài năng của người sáng tác.")</f>
        <v>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trong bài hát này không thường thấy, tạo thêm nét độc đáo cho bố cục tổng thể. Những yếu tố này cùng nhau góp phần tạo nên sự khác biệt, độc đáo cho tác phẩm, thể hiện sự sáng tạo và tài năng của người sáng tác.</v>
      </c>
      <c r="D1160" s="2"/>
    </row>
    <row r="1161">
      <c r="A1161" s="1" t="s">
        <v>223</v>
      </c>
      <c r="B1161" s="1" t="s">
        <v>1981</v>
      </c>
      <c r="C1161" s="2" t="str">
        <f>IFERROR(__xludf.DUMMYFUNCTION("GOOGLETRANSLATE(B1161, ""en"", ""vi"")"),"Dải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ng"&amp;"ười nghe đến nơi thư giãn và cộng hưởng cảm xúc. Dù thưởng thức trong khoảnh khắc yên tĩnh một mình hay chia sẻ với người khác, âm nhạc này có sức mạnh gợi lên cảm giác bình yên và tĩnh lặng.")</f>
        <v>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người nghe đến nơi thư giãn và cộng hưởng cảm xúc. Dù thưởng thức trong khoảnh khắc yên tĩnh một mình hay chia sẻ với người khác, âm nhạc này có sức mạnh gợi lên cảm giác bình yên và tĩnh lặng.</v>
      </c>
      <c r="D1161" s="2"/>
    </row>
    <row r="1162">
      <c r="A1162" s="1" t="s">
        <v>1555</v>
      </c>
      <c r="B1162" s="1" t="s">
        <v>1982</v>
      </c>
      <c r="C1162" s="2" t="str">
        <f>IFERROR(__xludf.DUMMYFUNCTION("GOOGLETRANSLATE(B1162, ""en"", ""vi"")"),"Bản nhạc có [te0mp1o2] nhẹ nhàng và thời lượng [T1M213] giây.")</f>
        <v>Bản nhạc có [te0mp1o2] nhẹ nhàng và thời lượng [T1M213] giây.</v>
      </c>
      <c r="D1162" s="2"/>
    </row>
    <row r="1163">
      <c r="A1163" s="1" t="s">
        <v>1983</v>
      </c>
      <c r="B1163" s="1" t="s">
        <v>1984</v>
      </c>
      <c r="C1163" s="2" t="str">
        <f>IFERROR(__xludf.DUMMYFUNCTION("GOOGLETRANSLATE(B1163, ""en"", ""vi"")"),"Bài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chọ"&amp;"n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vớ"&amp;"i nhau, những yếu tố này tạo nên một trải nghiệm âm nhạc đáng nhớ và hấp dẫn.")</f>
        <v>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với nhau, những yếu tố này tạo nên một trải nghiệm âm nhạc đáng nhớ và hấp dẫn.</v>
      </c>
      <c r="D1163" s="2"/>
    </row>
    <row r="1164">
      <c r="A1164" s="1" t="s">
        <v>1985</v>
      </c>
      <c r="B1164" s="1" t="s">
        <v>1986</v>
      </c>
      <c r="C1164" s="2" t="str">
        <f>IFERROR(__xludf.DUMMYFUNCTION("GOOGLETRANSLATE(B1164, ""en"", ""vi"")"),"Việc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đượ"&amp;"c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f>
        <v>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v>
      </c>
      <c r="D1164" s="2"/>
    </row>
    <row r="1165">
      <c r="A1165" s="1" t="s">
        <v>1987</v>
      </c>
      <c r="B1165" s="1" t="s">
        <v>1988</v>
      </c>
      <c r="C1165" s="2" t="str">
        <f>IFERROR(__xludf.DUMMYFUNCTION("GOOGLETRANSLATE(B1165, ""en"", ""vi"")"),"Việc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[E1M2O3T4I5O6"&amp;"N7], tạo nên tác động cảm xúc mạnh mẽ cho người nghe.")</f>
        <v>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[E1M2O3T4I5O6N7], tạo nên tác động cảm xúc mạnh mẽ cho người nghe.</v>
      </c>
      <c r="D1165" s="2"/>
    </row>
    <row r="1166">
      <c r="A1166" s="1" t="s">
        <v>535</v>
      </c>
      <c r="B1166" s="1" t="s">
        <v>1989</v>
      </c>
      <c r="C1166" s="2" t="str">
        <f>IFERROR(__xludf.DUMMYFUNCTION("GOOGLETRANSLATE(B1166, ""en"", ""vi"")"),"Phần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hát"&amp;"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"&amp;"nguồn từ truyền thống của thể loại [G1E2N3R4E5], dẫn đến trải nghiệm nghe độc ​​đáo và mới mẻ.")</f>
        <v>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nguồn từ truyền thống của thể loại [G1E2N3R4E5], dẫn đến trải nghiệm nghe độc ​​đáo và mới mẻ.</v>
      </c>
      <c r="D1166" s="2"/>
    </row>
    <row r="1167">
      <c r="A1167" s="1" t="s">
        <v>1990</v>
      </c>
      <c r="B1167" s="1" t="s">
        <v>1991</v>
      </c>
      <c r="C1167" s="2" t="str">
        <f>IFERROR(__xludf.DUMMYFUNCTION("GOOGLETRANSLATE(B1167, ""en"", ""vi"")"),"Bản nhạc có bố cục vừa phải-[te0mp1o2] thể hiện phạm vi cao độ trong phạm vi [R1A2N3G4E5] [oc0ta1ve2s3] và có thước đo [T1I2M3E4_5S6I7G8N9A0T1U2R3E4]. Điều thú vị là sáng tác của bài hát không liên quan đến việc sử dụng [I1N2S3T4R5U6M7E8N9T0S1]. Cấu trúc "&amp;"của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nh"&amp;"ạc thông thường, mang đến cho người nghe một âm thanh đặc biệt chắc chắn sẽ lôi cuốn và hấp dẫn.")</f>
        <v>Bản nhạc có bố cục vừa phải-[te0mp1o2] thể hiện phạm vi cao độ trong phạm vi [R1A2N3G4E5] [oc0ta1ve2s3] và có thước đo [T1I2M3E4_5S6I7G8N9A0T1U2R3E4]. Điều thú vị là sáng tác của bài hát không liên quan đến việc sử dụng [I1N2S3T4R5U6M7E8N9T0S1]. Cấu trúc 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nhạc thông thường, mang đến cho người nghe một âm thanh đặc biệt chắc chắn sẽ lôi cuốn và hấp dẫn.</v>
      </c>
      <c r="D1167" s="2"/>
    </row>
    <row r="1168">
      <c r="A1168" s="1" t="s">
        <v>1992</v>
      </c>
      <c r="B1168" s="1" t="s">
        <v>1993</v>
      </c>
      <c r="C1168" s="2" t="str">
        <f>IFERROR(__xludf.DUMMYFUNCTION("GOOGLETRANSLATE(B1168, ""en"", ""vi"")"),"Bản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thanh"&amp;" thông qua [I1N2S3T4R5U6M7E8N9T0S1] và được đặc trưng bởi [E1M2O3T4I5O6N7]. Nhìn chung, âm nhạc trải dài [[N01U12M23_34B45A56R67S78]8 b9ar0s1].")</f>
        <v>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 thông qua [I1N2S3T4R5U6M7E8N9T0S1] và được đặc trưng bởi [E1M2O3T4I5O6N7]. Nhìn chung, âm nhạc trải dài [[N01U12M23_34B45A56R67S78]8 b9ar0s1].</v>
      </c>
      <c r="D1168" s="2"/>
    </row>
    <row r="1169">
      <c r="A1169" s="1" t="s">
        <v>414</v>
      </c>
      <c r="B1169" s="1" t="s">
        <v>1994</v>
      </c>
      <c r="C1169" s="2" t="str">
        <f>IFERROR(__xludf.DUMMYFUNCTION("GOOGLETRANSLATE(B1169, ""en"", ""vi"")"),"Bản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f>
        <v>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v>
      </c>
      <c r="D1169" s="2"/>
    </row>
    <row r="1170">
      <c r="A1170" s="1" t="s">
        <v>1995</v>
      </c>
      <c r="B1170" s="1" t="s">
        <v>1996</v>
      </c>
      <c r="C1170" s="2" t="str">
        <f>IFERROR(__xludf.DUMMYFUNCTION("GOOGLETRANSLATE(B1170, ""en"", ""vi"")"),"Bài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[[N01U12M23_34B45A56"&amp;"R67S78]8 b9ar0s1], tạo nên một sự sắp xếp có cấu trúc tốt và đẹp mắt.")</f>
        <v>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[[N01U12M23_34B45A56R67S78]8 b9ar0s1], tạo nên một sự sắp xếp có cấu trúc tốt và đẹp mắt.</v>
      </c>
      <c r="D1170" s="2"/>
    </row>
    <row r="1171">
      <c r="A1171" s="1" t="s">
        <v>1997</v>
      </c>
      <c r="B1171" s="1" t="s">
        <v>1998</v>
      </c>
      <c r="C1171" s="2" t="str">
        <f>IFERROR(__xludf.DUMMYFUNCTION("GOOGLETRANSLATE(B1171, ""en"", ""vi"")"),"Bài hát có tiết tấu chậm và cấu trúc gồm [[N01U12M23_34B45A56R67S78]8 b9ar0s1]. Nó có độ dài [T1M213] giây và phải có tính năng [I1N2S3T4R5U6M7E8N9T0S1].")</f>
        <v>Bài hát có tiết tấu chậm và cấu trúc gồm [[N01U12M23_34B45A56R67S78]8 b9ar0s1]. Nó có độ dài [T1M213] giây và phải có tính năng [I1N2S3T4R5U6M7E8N9T0S1].</v>
      </c>
      <c r="D1171" s="2"/>
    </row>
    <row r="1172">
      <c r="A1172" s="1" t="s">
        <v>1999</v>
      </c>
      <c r="B1172" s="1" t="s">
        <v>2000</v>
      </c>
      <c r="C1172" s="2" t="str">
        <f>IFERROR(__xludf.DUMMYFUNCTION("GOOGLETRANSLATE(B1172, ""en"", ""vi"")"),"Bản nhạc này, trong [T1I2M3E4_5S6I7G8N9A0T1U2R3E4], mang đến trải nghiệm nghe đa dạng và sống động với dải cao độ trải dài [R1A2N3G4E5] [oc0ta1ve2s3]. Nó chiếu [E1M2O3T4I5O6N7], cố tình loại trừ [I1N2S3T4R5U6M7E8N9T0S1] khỏi bài hát.")</f>
        <v>Bản nhạc này, trong [T1I2M3E4_5S6I7G8N9A0T1U2R3E4], mang đến trải nghiệm nghe đa dạng và sống động với dải cao độ trải dài [R1A2N3G4E5] [oc0ta1ve2s3]. Nó chiếu [E1M2O3T4I5O6N7], cố tình loại trừ [I1N2S3T4R5U6M7E8N9T0S1] khỏi bài hát.</v>
      </c>
      <c r="D1172" s="2"/>
    </row>
    <row r="1173">
      <c r="A1173" s="1" t="s">
        <v>2001</v>
      </c>
      <c r="B1173" s="1" t="s">
        <v>2002</v>
      </c>
      <c r="C1173" s="2" t="str">
        <f>IFERROR(__xludf.DUMMYFUNCTION("GOOGLETRANSLATE(B1173, ""en"", ""vi"")"),"Phạm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v"&amp;"ừa phải và chiếu [E1M2O3T4I5O6N7].")</f>
        <v>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vừa phải và chiếu [E1M2O3T4I5O6N7].</v>
      </c>
      <c r="D1173" s="2"/>
    </row>
    <row r="1174">
      <c r="A1174" s="1" t="s">
        <v>1433</v>
      </c>
      <c r="B1174" s="1" t="s">
        <v>2003</v>
      </c>
      <c r="C1174" s="2" t="str">
        <f>IFERROR(__xludf.DUMMYFUNCTION("GOOGLETRANSLATE(B1174, ""en"", ""vi"")"),"Âm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sự"&amp;"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g"&amp;"iàu sức gợi.")</f>
        <v>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giàu sức gợi.</v>
      </c>
      <c r="D1174" s="2"/>
    </row>
    <row r="1175">
      <c r="A1175" s="1" t="s">
        <v>2004</v>
      </c>
      <c r="B1175" s="1" t="s">
        <v>2005</v>
      </c>
      <c r="C1175" s="2" t="str">
        <f>IFERROR(__xludf.DUMMYFUNCTION("GOOGLETRANSLATE(B1175, ""en"", ""vi"")"),"Nhạc đang được phát có [te0mp1o2] cao và bao gồm [[N01U12M23_34B45A56R67S78]8 b9ar0s1].")</f>
        <v>Nhạc đang được phát có [te0mp1o2] cao và bao gồm [[N01U12M23_34B45A56R67S78]8 b9ar0s1].</v>
      </c>
      <c r="D1175" s="2"/>
    </row>
    <row r="1176">
      <c r="A1176" s="1" t="s">
        <v>273</v>
      </c>
      <c r="B1176" s="1" t="s">
        <v>2006</v>
      </c>
      <c r="C1176" s="2" t="str">
        <f>IFERROR(__xludf.DUMMYFUNCTION("GOOGLETRANSLATE(B1176, ""en"", ""vi"")"),"Âm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điệu"&amp;"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v"&amp;"à các nhà soạn nhạc thường thử nghiệm các [ti0me1 s2ig3na4tu5re6] khác nhau để đạt được hiệu ứng âm nhạc mong muốn.")</f>
        <v>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và các nhà soạn nhạc thường thử nghiệm các [ti0me1 s2ig3na4tu5re6] khác nhau để đạt được hiệu ứng âm nhạc mong muốn.</v>
      </c>
      <c r="D1176" s="2"/>
    </row>
    <row r="1177">
      <c r="A1177" s="1" t="s">
        <v>2007</v>
      </c>
      <c r="B1177" s="1" t="s">
        <v>2008</v>
      </c>
      <c r="C1177" s="2" t="str">
        <f>IFERROR(__xludf.DUMMYFUNCTION("GOOGLETRANSLATE(B1177, ""en"", ""vi"")"),"Dải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"&amp;"này tạo nên trải nghiệm nghe độc ​​đáo và lôi cuốn, thu hút khán giả và hòa mình vào cảm xúc và năng lượng của âm nhạc.")</f>
        <v>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này tạo nên trải nghiệm nghe độc ​​đáo và lôi cuốn, thu hút khán giả và hòa mình vào cảm xúc và năng lượng của âm nhạc.</v>
      </c>
      <c r="D1177" s="2"/>
    </row>
    <row r="1178">
      <c r="A1178" s="1" t="s">
        <v>2009</v>
      </c>
      <c r="B1178" s="1" t="s">
        <v>2010</v>
      </c>
      <c r="C1178" s="2" t="str">
        <f>IFERROR(__xludf.DUMMYFUNCTION("GOOGLETRANSLATE(B1178, ""en"", ""vi"")"),"Việc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[[N01U12M23_34B45A56R67S78]8"&amp;" b9ar0s1] và nó dài [T1M213] giây.")</f>
        <v>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 b9ar0s1] và nó dài [T1M213] giây.</v>
      </c>
      <c r="D1178" s="2"/>
    </row>
    <row r="1179">
      <c r="A1179" s="1" t="s">
        <v>1779</v>
      </c>
      <c r="B1179" s="1" t="s">
        <v>2011</v>
      </c>
      <c r="C1179" s="2" t="str">
        <f>IFERROR(__xludf.DUMMYFUNCTION("GOOGLETRANSLATE(B1179, ""en"", ""vi"")"),"Bài hát này đại diện cho âm thanh [G1E2N3R4E5] điển hình và có thời lượng là [T1M213] giây. Phạm vi cao độ của nó nằm trong [R1A2N3G4E5] [oc0ta1ve2s3].")</f>
        <v>Bài hát này đại diện cho âm thanh [G1E2N3R4E5] điển hình và có thời lượng là [T1M213] giây. Phạm vi cao độ của nó nằm trong [R1A2N3G4E5] [oc0ta1ve2s3].</v>
      </c>
      <c r="D1179" s="2"/>
    </row>
    <row r="1180">
      <c r="A1180" s="1" t="s">
        <v>2012</v>
      </c>
      <c r="B1180" s="1" t="s">
        <v>2013</v>
      </c>
      <c r="C1180" s="2" t="str">
        <f>IFERROR(__xludf.DUMMYFUNCTION("GOOGLETRANSLATE(B1180, ""en"", ""vi"")"),"Việc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[[N0"&amp;"1U12M23_34B45A56R67S78]8 b9ar0s1], mang lại trải nghiệm nghe sống động và không ngừng phát triển.")</f>
        <v>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[[N01U12M23_34B45A56R67S78]8 b9ar0s1], mang lại trải nghiệm nghe sống động và không ngừng phát triển.</v>
      </c>
      <c r="D1180" s="2"/>
    </row>
    <row r="1181">
      <c r="A1181" s="1" t="s">
        <v>2014</v>
      </c>
      <c r="B1181" s="1" t="s">
        <v>2015</v>
      </c>
      <c r="C1181" s="2" t="str">
        <f>IFERROR(__xludf.DUMMYFUNCTION("GOOGLETRANSLATE(B1181, ""en"", ""vi"")"),"Bản nhạc mà tôi đang đề cập đến thể hiện phạm vi cao độ trong [R1A2N3G4E5] [oc0ta1ve2s3], kéo dài trong [[N01U12M23_34B45A56R67S78]8 b9ar0s1]. Bài hát này phát tổng cộng [T1M213] giây, giúp người nghe có nhiều thời gian để đánh giá cao phạm vi cao độ đa d"&amp;"ạng trong toàn bộ tác phẩm.")</f>
        <v>Bản nhạc mà tôi đang đề cập đến thể hiện phạm vi cao độ trong [R1A2N3G4E5] [oc0ta1ve2s3], kéo dài trong [[N01U12M23_34B45A56R67S78]8 b9ar0s1]. Bài hát này phát tổng cộng [T1M213] giây, giúp người nghe có nhiều thời gian để đánh giá cao phạm vi cao độ đa dạng trong toàn bộ tác phẩm.</v>
      </c>
      <c r="D1181" s="2"/>
    </row>
    <row r="1182">
      <c r="A1182" s="1" t="s">
        <v>316</v>
      </c>
      <c r="B1182" s="1" t="s">
        <v>2016</v>
      </c>
      <c r="C1182" s="2" t="str">
        <f>IFERROR(__xludf.DUMMYFUNCTION("GOOGLETRANSLATE(B1182, ""en"", ""vi"")"),"Với nhịp điệu, nhịp điệu và nhạc cụ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cụ cụ "&amp;"thể,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 phức "&amp;"tạp hay giai điệu có hồn, âm nhạc vẫn là sự thể hiện chân thực của thể loại này và di sản âm nhạc phong phú của nó.")</f>
        <v>Với nhịp điệu, nhịp điệu và nhạc cụ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cụ cụ 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 phức tạp hay giai điệu có hồn, âm nhạc vẫn là sự thể hiện chân thực của thể loại này và di sản âm nhạc phong phú của nó.</v>
      </c>
      <c r="D1182" s="2"/>
    </row>
    <row r="1183">
      <c r="A1183" s="1" t="s">
        <v>2017</v>
      </c>
      <c r="B1183" s="1" t="s">
        <v>2018</v>
      </c>
      <c r="C1183" s="2" t="str">
        <f>IFERROR(__xludf.DUMMYFUNCTION("GOOGLETRANSLATE(B1183, ""en"", ""vi"")"),"Loại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nghi"&amp;"ệm hoàn toàn đắm chìm và nhịp điệu cân bằng của nó làm tăng thêm sức hấp dẫn tổng thể. Cùng với nhau, những yếu tố này tạo nên một hành trình âm nhạc quyến rũ và chắc chắn sẽ để lại ấn tượng lâu dài.")</f>
        <v>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nghiệm hoàn toàn đắm chìm và nhịp điệu cân bằng của nó làm tăng thêm sức hấp dẫn tổng thể. Cùng với nhau, những yếu tố này tạo nên một hành trình âm nhạc quyến rũ và chắc chắn sẽ để lại ấn tượng lâu dài.</v>
      </c>
      <c r="D1183" s="2"/>
    </row>
    <row r="1184">
      <c r="A1184" s="1" t="s">
        <v>2019</v>
      </c>
      <c r="B1184" s="1" t="s">
        <v>2020</v>
      </c>
      <c r="C1184" s="2" t="str">
        <f>IFERROR(__xludf.DUMMYFUNCTION("GOOGLETRANSLATE(B1184, ""en"", ""vi"")"),"Bài hát này có tốc độ vừa phải và kéo dài trong [T1M213] giây. Ngoài ra, nhịp điệu của bài hát rất thư giãn và yên tĩnh, mang lại trải nghiệm nghe êm dịu.")</f>
        <v>Bài hát này có tốc độ vừa phải và kéo dài trong [T1M213] giây. Ngoài ra, nhịp điệu của bài hát rất thư giãn và yên tĩnh, mang lại trải nghiệm nghe êm dịu.</v>
      </c>
      <c r="D1184" s="2"/>
    </row>
    <row r="1185">
      <c r="A1185" s="1" t="s">
        <v>2021</v>
      </c>
      <c r="B1185" s="1" t="s">
        <v>2022</v>
      </c>
      <c r="C1185" s="2" t="str">
        <f>IFERROR(__xludf.DUMMYFUNCTION("GOOGLETRANSLATE(B1185, ""en"", ""vi"")"),"Âm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giây"&amp;"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b9"&amp;"ar0s1].")</f>
        <v>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b9ar0s1].</v>
      </c>
      <c r="D1185" s="2"/>
    </row>
    <row r="1186">
      <c r="A1186" s="1" t="s">
        <v>154</v>
      </c>
      <c r="B1186" s="1" t="s">
        <v>2023</v>
      </c>
      <c r="C1186" s="2" t="str">
        <f>IFERROR(__xludf.DUMMYFUNCTION("GOOGLETRANSLATE(B1186, ""en"", ""vi"")"),"Nhạc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"&amp;"thanh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"&amp;"và khả năng sáng tạo của các nhạc sĩ sẽ giảm đi rất nhiều.")</f>
        <v>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và khả năng sáng tạo của các nhạc sĩ sẽ giảm đi rất nhiều.</v>
      </c>
      <c r="D1186" s="2"/>
    </row>
    <row r="1187">
      <c r="A1187" s="1" t="s">
        <v>416</v>
      </c>
      <c r="B1187" s="1" t="s">
        <v>2024</v>
      </c>
      <c r="C1187" s="2" t="str">
        <f>IFERROR(__xludf.DUMMYFUNCTION("GOOGLETRANSLATE(B1187, ""en"", ""vi"")"),"Loại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[I1N2S3T4R5U6M7E8N9T0"&amp;"S1], nó mang [te0mp1o2] nhịp độ nhanh và hiển thị một mét [T1I2M3E4_5S6I7G8N9A0T1U2R3E4]. Với chất lượng biểu cảm, âm nhạc gợi lên [E1M2O3T4I5O6N7].")</f>
        <v>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[I1N2S3T4R5U6M7E8N9T0S1], nó mang [te0mp1o2] nhịp độ nhanh và hiển thị một mét [T1I2M3E4_5S6I7G8N9A0T1U2R3E4]. Với chất lượng biểu cảm, âm nhạc gợi lên [E1M2O3T4I5O6N7].</v>
      </c>
      <c r="D1187" s="2"/>
    </row>
    <row r="1188">
      <c r="A1188" s="1" t="s">
        <v>2025</v>
      </c>
      <c r="B1188" s="1" t="s">
        <v>2026</v>
      </c>
      <c r="C1188" s="2" t="str">
        <f>IFERROR(__xludf.DUMMYFUNCTION("GOOGLETRANSLATE(B1188, ""en"", ""vi"")"),"Âm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mạn"&amp;"h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[E1M2O3T4I5O6N7"&amp;"] và kéo dài trong [T1M213] giây, với thời lượng là [[N01U12M23_34B45A56R67S78]8 b9ar0s1].")</f>
        <v>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 và kéo dài trong [T1M213] giây, với thời lượng là [[N01U12M23_34B45A56R67S78]8 b9ar0s1].</v>
      </c>
      <c r="D1188" s="2"/>
    </row>
    <row r="1189">
      <c r="A1189" s="1" t="s">
        <v>2027</v>
      </c>
      <c r="B1189" s="1" t="s">
        <v>2028</v>
      </c>
      <c r="C1189" s="2" t="str">
        <f>IFERROR(__xludf.DUMMYFUNCTION("GOOGLETRANSLATE(B1189, ""en"", ""vi"")"),"Phạm vi cao độ nhỏ gọn của [R1A2N3G4E5] [oc0ta1ve2s3] mang lại hiệu suất âm nhạc tập trung và có tác động mạnh mẽ, trong khi việc sử dụng [[K01E12Y23]3 k4ey5] tạo ra bầu không khí khác biệt. Với thời lượng phát là [T1M213] giây, bài hát thể hiện nhịp điệu"&amp;" vô cùng mạnh mẽ và nổi bật là [I1N2S3T4R5U6M7E8N9T0S1]. [ti0me1 s2ig3na4tu5re6 o7f 8[T91I02M13E24_35S46I57G68N79A80T91U02R13E24]3] độc đáo của nó đã bổ sung thêm nét độc đáo của nó trong thể loại [G1E2N3R4E5]. Trải dài [[N01U12M23_34B45A56R67S78]8 b9ar0s"&amp;"1], bản nhạc này đóng vai trò là một ví dụ điển hình về bản chất của thể loại này.")</f>
        <v>Phạm vi cao độ nhỏ gọn của [R1A2N3G4E5] [oc0ta1ve2s3] mang lại hiệu suất âm nhạc tập trung và có tác động mạnh mẽ, trong khi việc sử dụng [[K01E12Y23]3 k4ey5] tạo ra bầu không khí khác biệt. Với thời lượng phát là [T1M213] giây, bài hát thể hiện nhịp điệu vô cùng mạnh mẽ và nổi bật là [I1N2S3T4R5U6M7E8N9T0S1]. [ti0me1 s2ig3na4tu5re6 o7f 8[T91I02M13E24_35S46I57G68N79A80T91U02R13E24]3] độc đáo của nó đã bổ sung thêm nét độc đáo của nó trong thể loại [G1E2N3R4E5]. Trải dài [[N01U12M23_34B45A56R67S78]8 b9ar0s1], bản nhạc này đóng vai trò là một ví dụ điển hình về bản chất của thể loại này.</v>
      </c>
      <c r="D1189" s="2"/>
    </row>
    <row r="1190">
      <c r="A1190" s="1" t="s">
        <v>603</v>
      </c>
      <c r="B1190" s="1" t="s">
        <v>2029</v>
      </c>
      <c r="C1190" s="2" t="str">
        <f>IFERROR(__xludf.DUMMYFUNCTION("GOOGLETRANSLATE(B1190, ""en"", ""vi"")"),"Bài hát di chuyển với tốc độ vừa phải và dài [T1M213] giây.")</f>
        <v>Bài hát di chuyển với tốc độ vừa phải và dài [T1M213] giây.</v>
      </c>
      <c r="D1190" s="2"/>
    </row>
    <row r="1191">
      <c r="A1191" s="1" t="s">
        <v>2030</v>
      </c>
      <c r="B1191" s="1" t="s">
        <v>2031</v>
      </c>
      <c r="C1191" s="2" t="str">
        <f>IFERROR(__xludf.DUMMYFUNCTION("GOOGLETRANSLATE(B1191, ""en"", ""vi"")"),"Bản nhạc thể hiện phạm vi cao độ trong [R1A2N3G4E5] [oc0ta1ve2s3], trong khi [[K01E12Y23]3 k4ey5] thêm hương vị độc đáo cho bản nhạc này. Bản nhạc kéo dài trong [T1M213] giây, sử dụng [[T01I12M23E34_45S56I67G78N89A90T01U12R23E34]4 t5im6e 7si8gn9at0ur1e2] "&amp;"và [I1N2S3T4R5U6M7E8N9T0S1] trong phần trình diễn âm nhạc. Bài hát có tốc độ vừa phải này tiến triển qua [[N01U12M23_34B45A56R67S78]8 b9ar0s1].")</f>
        <v>Bản nhạc thể hiện phạm vi cao độ trong [R1A2N3G4E5] [oc0ta1ve2s3], trong khi [[K01E12Y23]3 k4ey5] thêm hương vị độc đáo cho bản nhạc này. Bản nhạc kéo dài trong [T1M213] giây, sử dụng [[T01I12M23E34_45S56I67G78N89A90T01U12R23E34]4 t5im6e 7si8gn9at0ur1e2] và [I1N2S3T4R5U6M7E8N9T0S1] trong phần trình diễn âm nhạc. Bài hát có tốc độ vừa phải này tiến triển qua [[N01U12M23_34B45A56R67S78]8 b9ar0s1].</v>
      </c>
      <c r="D1191" s="2"/>
    </row>
    <row r="1192">
      <c r="A1192" s="1" t="s">
        <v>541</v>
      </c>
      <c r="B1192" s="1" t="s">
        <v>2032</v>
      </c>
      <c r="C1192" s="2" t="str">
        <f>IFERROR(__xludf.DUMMYFUNCTION("GOOGLETRANSLATE(B1192, ""en"", ""vi"")"),"Bài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hoặ"&amp;"c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n"&amp;"hau, [te0mp1o2] và [ti0me1 s2ig3na4tu5re6] phối hợp chặt chẽ với nhau để định hình đặc tính của âm nhạc.")</f>
        <v>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nhau, [te0mp1o2] và [ti0me1 s2ig3na4tu5re6] phối hợp chặt chẽ với nhau để định hình đặc tính của âm nhạc.</v>
      </c>
      <c r="D1192" s="2"/>
    </row>
    <row r="1193">
      <c r="A1193" s="1" t="s">
        <v>2033</v>
      </c>
      <c r="B1193" s="1" t="s">
        <v>2034</v>
      </c>
      <c r="C1193" s="2" t="str">
        <f>IFERROR(__xludf.DUMMYFUNCTION("GOOGLETRANSLATE(B1193, ""en"", ""vi"")"),"Nhịp điệu của bài hát rất mạnh mẽ và sử dụng [ti0me1 s2ig3na4tu5re6] khác thường. Mặc dù không có nhạc cụ nhưng giai điệu không phụ thuộc vào việc sử dụng chúng và được chơi chậm. Độ dài của bài hát được xác định bởi số ô nhịp là [N1U2M3_4B5A6R7S8].")</f>
        <v>Nhịp điệu của bài hát rất mạnh mẽ và sử dụng [ti0me1 s2ig3na4tu5re6] khác thường. Mặc dù không có nhạc cụ nhưng giai điệu không phụ thuộc vào việc sử dụng chúng và được chơi chậm. Độ dài của bài hát được xác định bởi số ô nhịp là [N1U2M3_4B5A6R7S8].</v>
      </c>
      <c r="D1193" s="2"/>
    </row>
    <row r="1194">
      <c r="A1194" s="1" t="s">
        <v>2035</v>
      </c>
      <c r="B1194" s="1" t="s">
        <v>2036</v>
      </c>
      <c r="C1194" s="2" t="str">
        <f>IFERROR(__xludf.DUMMYFUNCTION("GOOGLETRANSLATE(B1194, ""en"", ""vi"")"),"Bài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s"&amp;"áng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ch"&amp;"ắn sẽ thu hút sự chú ý của bạn và để lại ấn tượng lâu dài.")</f>
        <v>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chắn sẽ thu hút sự chú ý của bạn và để lại ấn tượng lâu dài.</v>
      </c>
      <c r="D1194" s="2"/>
    </row>
    <row r="1195">
      <c r="A1195" s="1" t="s">
        <v>2037</v>
      </c>
      <c r="B1195" s="1" t="s">
        <v>2038</v>
      </c>
      <c r="C1195" s="2" t="str">
        <f>IFERROR(__xludf.DUMMYFUNCTION("GOOGLETRANSLATE(B1195, ""en"", ""vi"")"),"Loại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há"&amp;"t này không liên quan đến việc sử dụng [I1N2S3T4R5U6M7E8N9T0S1].")</f>
        <v>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hát này không liên quan đến việc sử dụng [I1N2S3T4R5U6M7E8N9T0S1].</v>
      </c>
      <c r="D1195" s="2"/>
    </row>
    <row r="1196">
      <c r="A1196" s="1" t="s">
        <v>1123</v>
      </c>
      <c r="B1196" s="1" t="s">
        <v>2039</v>
      </c>
      <c r="C1196" s="2" t="str">
        <f>IFERROR(__xludf.DUMMYFUNCTION("GOOGLETRANSLATE(B1196, ""en"", ""vi"")"),"Bài hát này có [te0mp1o2] vừa phải và được chơi với chất lượng cảm xúc đặc biệt do sử dụng [ke0y1] cụ thể. Ngoài ra, bài hát còn độc đáo ở chỗ nó hoàn toàn không có bất kỳ nhạc cụ nào.")</f>
        <v>Bài hát này có [te0mp1o2] vừa phải và được chơi với chất lượng cảm xúc đặc biệt do sử dụng [ke0y1] cụ thể. Ngoài ra, bài hát còn độc đáo ở chỗ nó hoàn toàn không có bất kỳ nhạc cụ nào.</v>
      </c>
      <c r="D1196" s="2"/>
    </row>
    <row r="1197">
      <c r="A1197" s="1" t="s">
        <v>1278</v>
      </c>
      <c r="B1197" s="1" t="s">
        <v>2040</v>
      </c>
      <c r="C1197" s="2" t="str">
        <f>IFERROR(__xludf.DUMMYFUNCTION("GOOGLETRANSLATE(B1197, ""en"", ""vi"")"),"Âm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b9ar0s1"&amp;"] cho bài hát này, mang lại cấu trúc và cảm giác tiến triển rõ ràng. Nhìn chung, sự kết hợp giữa [ke0y1], nhạc cụ và số ô nhịp đều góp phần tạo nên nét đặc biệt của dòng nhạc này.")</f>
        <v>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 cho bài hát này, mang lại cấu trúc và cảm giác tiến triển rõ ràng. Nhìn chung, sự kết hợp giữa [ke0y1], nhạc cụ và số ô nhịp đều góp phần tạo nên nét đặc biệt của dòng nhạc này.</v>
      </c>
      <c r="D1197" s="2"/>
    </row>
    <row r="1198">
      <c r="A1198" s="1" t="s">
        <v>612</v>
      </c>
      <c r="B1198" s="1" t="s">
        <v>2041</v>
      </c>
      <c r="C1198" s="2" t="str">
        <f>IFERROR(__xludf.DUMMYFUNCTION("GOOGLETRANSLATE(B1198, ""en"", ""vi"")"),"Trong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ra"&amp;" âm thanh có thể thực sự lay động khán giả.")</f>
        <v>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 âm thanh có thể thực sự lay động khán giả.</v>
      </c>
      <c r="D1198" s="2"/>
    </row>
    <row r="1199">
      <c r="A1199" s="1" t="s">
        <v>1202</v>
      </c>
      <c r="B1199" s="1" t="s">
        <v>2042</v>
      </c>
      <c r="C1199" s="2" t="str">
        <f>IFERROR(__xludf.DUMMYFUNCTION("GOOGLETRANSLATE(B1199, ""en"", ""vi"")"),"Âm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c"&amp;"ủa nhịp điệu. Cùng với nhau, những yếu tố này tạo ra trải nghiệm âm nhạc vừa êm dịu vừa hấp dẫn, hoàn hảo để thư giãn hoặc xem xét nội tâm.")</f>
        <v>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của nhịp điệu. Cùng với nhau, những yếu tố này tạo ra trải nghiệm âm nhạc vừa êm dịu vừa hấp dẫn, hoàn hảo để thư giãn hoặc xem xét nội tâm.</v>
      </c>
      <c r="D1199" s="2"/>
    </row>
    <row r="1200">
      <c r="A1200" s="1" t="s">
        <v>2043</v>
      </c>
      <c r="B1200" s="1" t="s">
        <v>2044</v>
      </c>
      <c r="C1200" s="2" t="str">
        <f>IFERROR(__xludf.DUMMYFUNCTION("GOOGLETRANSLATE(B1200, ""en"", ""vi"")"),"Việc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th"&amp;"anh độc đáo và cho phép phạm vi cao độ chiếm vị trí trung tâm.")</f>
        <v>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thanh độc đáo và cho phép phạm vi cao độ chiếm vị trí trung tâm.</v>
      </c>
      <c r="D1200" s="2"/>
    </row>
    <row r="1201">
      <c r="A1201" s="1" t="s">
        <v>320</v>
      </c>
      <c r="B1201" s="1" t="s">
        <v>2045</v>
      </c>
      <c r="C1201" s="2" t="str">
        <f>IFERROR(__xludf.DUMMYFUNCTION("GOOGLETRANSLATE(B1201, ""en"", ""vi"")"),"[ke0y1]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ngh"&amp;"iệm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"&amp;"này trong quá trình sáng tác, các nhạc sĩ và nhà soạn nhạc có thể tạo ra những tác phẩm vừa có âm thanh về mặt kỹ thuật vừa có tính cộng hưởng về mặt cảm xúc.")</f>
        <v>[ke0y1]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này trong quá trình sáng tác, các nhạc sĩ và nhà soạn nhạc có thể tạo ra những tác phẩm vừa có âm thanh về mặt kỹ thuật vừa có tính cộng hưởng về mặt cảm xúc.</v>
      </c>
      <c r="D1201" s="2"/>
    </row>
    <row r="1202">
      <c r="A1202" s="1" t="s">
        <v>1140</v>
      </c>
      <c r="B1202" s="1" t="s">
        <v>2046</v>
      </c>
      <c r="C1202" s="2" t="str">
        <f>IFERROR(__xludf.DUMMYFUNCTION("GOOGLETRANSLATE(B1202, ""en"", ""vi"")"),"Phạm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m"&amp;"ạnh mẽ và việc bao gồm [I1N2S3T4R5U6M7E8N9T0S1] chỉ làm tăng thêm tác động của nó. Mặc dù [T1I2M3E4_5S6I7G8N9A0T1U2R3E4] không chuẩn, thời gian chạy của bài hát là [T1M213] giây và được phát chậm, cho phép khám phá sâu hơn những cảm xúc xác định nên nó. N"&amp;"hìn chung, âm nhạc này được xác định bởi nhịp điệu mạnh mẽ và khả năng gợi lên một [E1M2O3T4I5O6N7] cụ thể.")</f>
        <v>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mạnh mẽ và việc bao gồm [I1N2S3T4R5U6M7E8N9T0S1] chỉ làm tăng thêm tác động của nó. Mặc dù [T1I2M3E4_5S6I7G8N9A0T1U2R3E4] không chuẩn, thời gian chạy của bài hát là [T1M213] giây và được phát chậm, cho phép khám phá sâu hơn những cảm xúc xác định nên nó. Nhìn chung, âm nhạc này được xác định bởi nhịp điệu mạnh mẽ và khả năng gợi lên một [E1M2O3T4I5O6N7] cụ thể.</v>
      </c>
      <c r="D1202" s="2"/>
    </row>
    <row r="1203">
      <c r="A1203" s="1" t="s">
        <v>194</v>
      </c>
      <c r="B1203" s="1" t="s">
        <v>2047</v>
      </c>
      <c r="C1203" s="2" t="str">
        <f>IFERROR(__xludf.DUMMYFUNCTION("GOOGLETRANSLATE(B1203, ""en"", ""vi"")"),"Đoạn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s"&amp;"ử dụng [[T01I12M23E34_45S56I67G78N89A90T01U12R23E34]4 t5im6e 7si8gn9at0ur1e2] và được biểu diễn ở tốc độ vừa phải. Xuyên suốt tác phẩm, âm nhạc thấm đẫm cảm giác [E1M2O3T4I5O6N7].")</f>
        <v>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sử dụng [[T01I12M23E34_45S56I67G78N89A90T01U12R23E34]4 t5im6e 7si8gn9at0ur1e2] và được biểu diễn ở tốc độ vừa phải. Xuyên suốt tác phẩm, âm nhạc thấm đẫm cảm giác [E1M2O3T4I5O6N7].</v>
      </c>
      <c r="D1203" s="2"/>
    </row>
    <row r="1204">
      <c r="A1204" s="1" t="s">
        <v>108</v>
      </c>
      <c r="B1204" s="1" t="s">
        <v>2048</v>
      </c>
      <c r="C1204" s="2" t="str">
        <f>IFERROR(__xludf.DUMMYFUNCTION("GOOGLETRANSLATE(B1204, ""en"", ""vi"")"),"Với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q"&amp;"ua việc sử dụng [I1N2S3T4R5U6M7E8N9T0S1] trong phần sắp xếp của nó. Nó có tính năng [ti0me1 s2ig3na4tu5re6] không thường thấy, [T1I2M3E4_5S6I7G8N9A0T1U2R3E4], góp phần tạo nên tính chất nhanh chóng và [E1M2O3T4I5O6N7] của nó.")</f>
        <v>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qua việc sử dụng [I1N2S3T4R5U6M7E8N9T0S1] trong phần sắp xếp của nó. Nó có tính năng [ti0me1 s2ig3na4tu5re6] không thường thấy, [T1I2M3E4_5S6I7G8N9A0T1U2R3E4], góp phần tạo nên tính chất nhanh chóng và [E1M2O3T4I5O6N7] của nó.</v>
      </c>
      <c r="D1204" s="2"/>
    </row>
    <row r="1205">
      <c r="A1205" s="1" t="s">
        <v>708</v>
      </c>
      <c r="B1205" s="1" t="s">
        <v>2049</v>
      </c>
      <c r="C1205" s="2" t="str">
        <f>IFERROR(__xludf.DUMMYFUNCTION("GOOGLETRANSLATE(B1205, ""en"", ""vi"")"),"Loại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đư"&amp;"ợc làm phong phú thêm bởi [I1N2S3T4R5U6M7E8N9T0S1]. [ti0me1 s2ig3na4tu5re6] của bài hát này không bình thường, càng làm tăng thêm tính chất đặc biệt của nó. Chơi với tốc độ nhanh, âm nhạc tỏa ra [E1M2O3T4I5O6N7].")</f>
        <v>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được làm phong phú thêm bởi [I1N2S3T4R5U6M7E8N9T0S1]. [ti0me1 s2ig3na4tu5re6] của bài hát này không bình thường, càng làm tăng thêm tính chất đặc biệt của nó. Chơi với tốc độ nhanh, âm nhạc tỏa ra [E1M2O3T4I5O6N7].</v>
      </c>
      <c r="D1205" s="2"/>
    </row>
    <row r="1206">
      <c r="A1206" s="1" t="s">
        <v>2050</v>
      </c>
      <c r="B1206" s="1" t="s">
        <v>2051</v>
      </c>
      <c r="C1206" s="2" t="str">
        <f>IFERROR(__xludf.DUMMYFUNCTION("GOOGLETRANSLATE(B1206, ""en"", ""vi"")"),"Bài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"&amp;"một bản nhạc độc đáo và thú vị.")</f>
        <v>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một bản nhạc độc đáo và thú vị.</v>
      </c>
      <c r="D1206" s="2"/>
    </row>
    <row r="1207">
      <c r="A1207" s="1" t="s">
        <v>2052</v>
      </c>
      <c r="B1207" s="1" t="s">
        <v>2053</v>
      </c>
      <c r="C1207" s="2" t="str">
        <f>IFERROR(__xludf.DUMMYFUNCTION("GOOGLETRANSLATE(B1207, ""en"", ""vi"")"),"Với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ph"&amp;"ú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m"&amp;"ang đến sự độc đáo và mới mẻ cho thể loại này, chắc chắn sẽ làm hài lòng người nghe.")</f>
        <v>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mang đến sự độc đáo và mới mẻ cho thể loại này, chắc chắn sẽ làm hài lòng người nghe.</v>
      </c>
      <c r="D1207" s="2"/>
    </row>
    <row r="1208">
      <c r="A1208" s="1" t="s">
        <v>1136</v>
      </c>
      <c r="B1208" s="1" t="s">
        <v>2054</v>
      </c>
      <c r="C1208" s="2" t="str">
        <f>IFERROR(__xludf.DUMMYFUNCTION("GOOGLETRANSLATE(B1208, ""en"", ""vi"")"),"Với phạm vi cao độ trải dài [R1A2N3G4E5] [oc0ta1ve2s3], bản nhạc này mang đến trải nghiệm nghe đa dạng và sống động, trong khi [[K01E12Y23]3 k4ey5] mang lại hương vị độc đáo. Bài hát có độ dài [T1M213] giây, có [te0mp1o2] ở quãng giữa và theo nhịp [T1I2M3"&amp;"E4_5S6I7G8N9A0T1U2R3E4]. Sự sắp xếp của nó cố tình bỏ qua việc sử dụng [I1N2S3T4R5U6M7E8N9T0S1], dẫn đến sự thể hiện thực sự của thể loại [G1E2N3R4E5].")</f>
        <v>Với phạm vi cao độ trải dài [R1A2N3G4E5] [oc0ta1ve2s3], bản nhạc này mang đến trải nghiệm nghe đa dạng và sống động, trong khi [[K01E12Y23]3 k4ey5] mang lại hương vị độc đáo. Bài hát có độ dài [T1M213] giây, có [te0mp1o2] ở quãng giữa và theo nhịp [T1I2M3E4_5S6I7G8N9A0T1U2R3E4]. Sự sắp xếp của nó cố tình bỏ qua việc sử dụng [I1N2S3T4R5U6M7E8N9T0S1], dẫn đến sự thể hiện thực sự của thể loại [G1E2N3R4E5].</v>
      </c>
      <c r="D1208" s="2"/>
    </row>
    <row r="1209">
      <c r="A1209" s="1" t="s">
        <v>2055</v>
      </c>
      <c r="B1209" s="1" t="s">
        <v>2056</v>
      </c>
      <c r="C1209" s="2" t="str">
        <f>IFERROR(__xludf.DUMMYFUNCTION("GOOGLETRANSLATE(B1209, ""en"", ""vi"")"),"Bài hát này có [ti0me1 s2ig3na4tu5re6 o7f 8[T91I02M13E24_35S46I57G68N79A80T91U02R13E24]3] khác thường và có nhịp điệu rất thiền định. Âm nhạc trải dài [[N01U12M23_34B45A56R67S78]8 b9ar0s1], cho phép khám phá mở rộng nhịp điệu độc đáo này.")</f>
        <v>Bài hát này có [ti0me1 s2ig3na4tu5re6 o7f 8[T91I02M13E24_35S46I57G68N79A80T91U02R13E24]3] khác thường và có nhịp điệu rất thiền định. Âm nhạc trải dài [[N01U12M23_34B45A56R67S78]8 b9ar0s1], cho phép khám phá mở rộng nhịp điệu độc đáo này.</v>
      </c>
      <c r="D1209" s="2"/>
    </row>
    <row r="1210">
      <c r="A1210" s="1" t="s">
        <v>523</v>
      </c>
      <c r="B1210" s="1" t="s">
        <v>2057</v>
      </c>
      <c r="C1210" s="2" t="str">
        <f>IFERROR(__xludf.DUMMYFUNCTION("GOOGLETRANSLATE(B1210, ""en"", ""vi"")"),"[[K01E12Y23]3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tổng"&amp;" thể. Sự kết hợp giữa [ke0y1] và độ dài của bài hát tạo nên ấn tượng khó phai trong lòng người nghe rất lâu sau khi bài hát kết thúc.")</f>
        <v>[[K01E12Y23]3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 thể. Sự kết hợp giữa [ke0y1] và độ dài của bài hát tạo nên ấn tượng khó phai trong lòng người nghe rất lâu sau khi bài hát kết thúc.</v>
      </c>
      <c r="D1210" s="2"/>
    </row>
    <row r="1211">
      <c r="A1211" s="1" t="s">
        <v>1899</v>
      </c>
      <c r="B1211" s="1" t="s">
        <v>2058</v>
      </c>
      <c r="C1211" s="2" t="str">
        <f>IFERROR(__xludf.DUMMYFUNCTION("GOOGLETRANSLATE(B1211, ""en"", ""vi"")"),"[[K01E12Y23]3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tư"&amp;"ợng lâu dài. Dù được thưởng thức trong buổi biểu diễn trực tiếp hay qua bản ghi âm, sự kết hợp giữa [ke0y1] và đồng hồ đo trong bản nhạc này chắc chắn sẽ gây được tiếng vang với bất kỳ ai đánh giá cao trải nghiệm âm nhạc hấp dẫn và khó quên.")</f>
        <v>[[K01E12Y23]3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tượng lâu dài. Dù được thưởng thức trong buổi biểu diễn trực tiếp hay qua bản ghi âm, sự kết hợp giữa [ke0y1] và đồng hồ đo trong bản nhạc này chắc chắn sẽ gây được tiếng vang với bất kỳ ai đánh giá cao trải nghiệm âm nhạc hấp dẫn và khó quên.</v>
      </c>
      <c r="D1211" s="2"/>
    </row>
    <row r="1212">
      <c r="A1212" s="1" t="s">
        <v>2059</v>
      </c>
      <c r="B1212" s="1" t="s">
        <v>2060</v>
      </c>
      <c r="C1212" s="2" t="str">
        <f>IFERROR(__xludf.DUMMYFUNCTION("GOOGLETRANSLATE(B1212, ""en"", ""vi"")"),"Dự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v"&amp;"ào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f>
        <v>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v>
      </c>
      <c r="D1212" s="2"/>
    </row>
    <row r="1213">
      <c r="A1213" s="1" t="s">
        <v>523</v>
      </c>
      <c r="B1213" s="1" t="s">
        <v>2061</v>
      </c>
      <c r="C1213" s="2" t="str">
        <f>IFERROR(__xludf.DUMMYFUNCTION("GOOGLETRANSLATE(B1213, ""en"", ""vi"")"),"Việc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"&amp;"thể hiện kỹ năng âm nhạc và sự sáng tạo của người soạn nhạc.")</f>
        <v>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thể hiện kỹ năng âm nhạc và sự sáng tạo của người soạn nhạc.</v>
      </c>
      <c r="D1213" s="2"/>
    </row>
    <row r="1214">
      <c r="A1214" s="1" t="s">
        <v>2062</v>
      </c>
      <c r="B1214" s="1" t="s">
        <v>2063</v>
      </c>
      <c r="C1214" s="2" t="str">
        <f>IFERROR(__xludf.DUMMYFUNCTION("GOOGLETRANSLATE(B1214, ""en"", ""vi"")"),"Dải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sống"&amp;" động nhờ sử dụng [I1N2S3T4R5U6M7E8N9T0S1]. Được chơi ở tốc độ nhanh, bài hát này là một ví dụ điển hình của âm thanh [G1E2N3R4E5].")</f>
        <v>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 động nhờ sử dụng [I1N2S3T4R5U6M7E8N9T0S1]. Được chơi ở tốc độ nhanh, bài hát này là một ví dụ điển hình của âm thanh [G1E2N3R4E5].</v>
      </c>
      <c r="D1214" s="2"/>
    </row>
    <row r="1215">
      <c r="A1215" s="1" t="s">
        <v>2064</v>
      </c>
      <c r="B1215" s="1" t="s">
        <v>2065</v>
      </c>
      <c r="C1215" s="2" t="str">
        <f>IFERROR(__xludf.DUMMYFUNCTION("GOOGLETRANSLATE(B1215, ""en"", ""vi"")"),"Bản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[T1M21"&amp;"3] giây. Với nhịp điệu rất yên bình, âm nhạc dựa trên [[T01I12M23E34_45S56I67G78N89A90T01U12R23E34]4 t5im6e 7si8gn9at0ur1e2].")</f>
        <v>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[T1M213] giây. Với nhịp điệu rất yên bình, âm nhạc dựa trên [[T01I12M23E34_45S56I67G78N89A90T01U12R23E34]4 t5im6e 7si8gn9at0ur1e2].</v>
      </c>
      <c r="D1215" s="2"/>
    </row>
    <row r="1216">
      <c r="A1216" s="1" t="s">
        <v>1415</v>
      </c>
      <c r="B1216" s="1" t="s">
        <v>2066</v>
      </c>
      <c r="C1216" s="2" t="str">
        <f>IFERROR(__xludf.DUMMYFUNCTION("GOOGLETRANSLATE(B1216, ""en"", ""vi"")"),"Với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n"&amp;"ăng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[[N0"&amp;"1U12M23_34B45A56R67S78]8 b9ar0s1].")</f>
        <v>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[[N01U12M23_34B45A56R67S78]8 b9ar0s1].</v>
      </c>
      <c r="D1216" s="2"/>
    </row>
    <row r="1217">
      <c r="A1217" s="1" t="s">
        <v>84</v>
      </c>
      <c r="B1217" s="1" t="s">
        <v>2067</v>
      </c>
      <c r="C1217" s="2" t="str">
        <f>IFERROR(__xludf.DUMMYFUNCTION("GOOGLETRANSLATE(B1217, ""en"", ""vi"")"),"Âm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[T1M213"&amp;"]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"&amp;"bài hát. Âm nhạc thấm nhuần [E1M2O3T4I5O6N7] và trải dài khoảng [[N01U12M23_34B45A56R67S78]8 b9ar0s1].")</f>
        <v>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bài hát. Âm nhạc thấm nhuần [E1M2O3T4I5O6N7] và trải dài khoảng [[N01U12M23_34B45A56R67S78]8 b9ar0s1].</v>
      </c>
      <c r="D1217" s="2"/>
    </row>
    <row r="1218">
      <c r="A1218" s="1" t="s">
        <v>1204</v>
      </c>
      <c r="B1218" s="1" t="s">
        <v>2068</v>
      </c>
      <c r="C1218" s="2" t="str">
        <f>IFERROR(__xludf.DUMMYFUNCTION("GOOGLETRANSLATE(B1218, ""en"", ""vi"")"),"Bản nhạc này sử dụng [[K01E12Y23]3 k4ey5] để truyền tải âm thanh độc đáo và vang dội. Ngoài ra, nhịp điệu trong bài hát nhẹ nhàng và dễ nghe, càng làm tăng thêm cảm giác tổng thể.")</f>
        <v>Bản nhạc này sử dụng [[K01E12Y23]3 k4ey5] để truyền tải âm thanh độc đáo và vang dội. Ngoài ra, nhịp điệu trong bài hát nhẹ nhàng và dễ nghe, càng làm tăng thêm cảm giác tổng thể.</v>
      </c>
      <c r="D1218" s="2"/>
    </row>
    <row r="1219">
      <c r="A1219" s="1" t="s">
        <v>2069</v>
      </c>
      <c r="B1219" s="1" t="s">
        <v>2070</v>
      </c>
      <c r="C1219" s="2" t="str">
        <f>IFERROR(__xludf.DUMMYFUNCTION("GOOGLETRANSLATE(B1219, ""en"", ""vi"")"),"Dải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"&amp;"[ti0me1 s2ig3na4tu5re6 o7f 8[T91I02M13E24_35S46I57G68N79A80T91U02R13E24]3 khác thường. Được chơi ở tốc độ vừa phải, bản nhạc này vượt ra ngoài ranh giới truyền thống của thể loại [G1E2N3R4E5].")</f>
        <v>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[ti0me1 s2ig3na4tu5re6 o7f 8[T91I02M13E24_35S46I57G68N79A80T91U02R13E24]3 khác thường. Được chơi ở tốc độ vừa phải, bản nhạc này vượt ra ngoài ranh giới truyền thống của thể loại [G1E2N3R4E5].</v>
      </c>
      <c r="D1219" s="2"/>
    </row>
    <row r="1220">
      <c r="A1220" s="1" t="s">
        <v>523</v>
      </c>
      <c r="B1220" s="1" t="s">
        <v>2071</v>
      </c>
      <c r="C1220" s="2" t="str">
        <f>IFERROR(__xludf.DUMMYFUNCTION("GOOGLETRANSLATE(B1220, ""en"", ""vi"")"),"Bản nhạc này sử dụng [[K01E12Y23]3 k4ey5] tạo ra một bầu không khí khác biệt. Nó cũng dài [T1M213] giây.")</f>
        <v>Bản nhạc này sử dụng [[K01E12Y23]3 k4ey5] tạo ra một bầu không khí khác biệt. Nó cũng dài [T1M213] giây.</v>
      </c>
      <c r="D1220" s="2"/>
    </row>
    <row r="1221">
      <c r="A1221" s="1" t="s">
        <v>92</v>
      </c>
      <c r="B1221" s="1" t="s">
        <v>2072</v>
      </c>
      <c r="C1221" s="2" t="str">
        <f>IFERROR(__xludf.DUMMYFUNCTION("GOOGLETRANSLATE(B1221, ""en"", ""vi"")"),"Âm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[t"&amp;"e0mp1o2].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n"&amp;"ày nổi bật nhờ tính cách độc đáo và chất lượng biểu cảm.")</f>
        <v>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này nổi bật nhờ tính cách độc đáo và chất lượng biểu cảm.</v>
      </c>
      <c r="D1221" s="2"/>
    </row>
    <row r="1222">
      <c r="A1222" s="1" t="s">
        <v>2073</v>
      </c>
      <c r="B1222" s="1" t="s">
        <v>2074</v>
      </c>
      <c r="C1222" s="2" t="str">
        <f>IFERROR(__xludf.DUMMYFUNCTION("GOOGLETRANSLATE(B1222, ""en"", ""vi"")"),"Bài hát này là một bản nhạc êm dịu và vừa phải, sử dụng [I1N2S3T4R5U6M7E8N9T0S1] trong phần trình diễn âm nhạc của nó. Âm nhạc bao gồm [[N01U12M23_34B45A56R67S78]8 b9ar0s1] và có thời lượng [T1M213] giây.")</f>
        <v>Bài hát này là một bản nhạc êm dịu và vừa phải, sử dụng [I1N2S3T4R5U6M7E8N9T0S1] trong phần trình diễn âm nhạc của nó. Âm nhạc bao gồm [[N01U12M23_34B45A56R67S78]8 b9ar0s1] và có thời lượng [T1M213] giây.</v>
      </c>
      <c r="D1222" s="2"/>
    </row>
    <row r="1223">
      <c r="A1223" s="1" t="s">
        <v>2075</v>
      </c>
      <c r="B1223" s="1" t="s">
        <v>2076</v>
      </c>
      <c r="C1223" s="2" t="str">
        <f>IFERROR(__xludf.DUMMYFUNCTION("GOOGLETRANSLATE(B1223, ""en"", ""vi"")"),"Loại nhạc này mang lại trải nghiệm nghe đa dạng và sống động với dải cao độ trải dài [R1A2N3G4E5] [oc0ta1ve2s3], được sáng tác trong [[K01E12Y23]3 k4ey5] và kéo dài [T1M213] giây. Nhịp điệu êm dịu và nhẹ nhàng của nó tạo ra bầu không khí thư giãn, trong k"&amp;"hi thước đo của âm nhạc là [T1I2M3E4_5S6I7G8N9A0T1U2R3E4]. Bài hát này đã chọn không kết hợp [I1N2S3T4R5U6M7E8N9T0S1] và là một ví dụ cổ điển về phong cách [G1E2N3R4E5].")</f>
        <v>Loại nhạc này mang lại trải nghiệm nghe đa dạng và sống động với dải cao độ trải dài [R1A2N3G4E5] [oc0ta1ve2s3], được sáng tác trong [[K01E12Y23]3 k4ey5] và kéo dài [T1M213] giây. Nhịp điệu êm dịu và nhẹ nhàng của nó tạo ra bầu không khí thư giãn, trong khi thước đo của âm nhạc là [T1I2M3E4_5S6I7G8N9A0T1U2R3E4]. Bài hát này đã chọn không kết hợp [I1N2S3T4R5U6M7E8N9T0S1] và là một ví dụ cổ điển về phong cách [G1E2N3R4E5].</v>
      </c>
      <c r="D1223" s="2"/>
    </row>
    <row r="1224">
      <c r="A1224" s="1" t="s">
        <v>2077</v>
      </c>
      <c r="B1224" s="1" t="s">
        <v>2078</v>
      </c>
      <c r="C1224" s="2" t="str">
        <f>IFERROR(__xludf.DUMMYFUNCTION("GOOGLETRANSLATE(B1224, ""en"", ""vi"")"),"Bài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["&amp;"I1N2S3T4R5U6M7E8N9T0S1] nào trong bài hát này, nhưng nó có tính năng độc đáo [ti0me1 s2ig3na4tu5re6 o7f 8[T91I02M13E24_35S46I57G68N79A80T91U02R13E24]3]. Nó bao gồm [[N01U12M23_34B45A56R67S78]8 b9ar0s1] và âm nhạc thể hiện [E1M2O3T4I5O6N7].")</f>
        <v>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[I1N2S3T4R5U6M7E8N9T0S1] nào trong bài hát này, nhưng nó có tính năng độc đáo [ti0me1 s2ig3na4tu5re6 o7f 8[T91I02M13E24_35S46I57G68N79A80T91U02R13E24]3]. Nó bao gồm [[N01U12M23_34B45A56R67S78]8 b9ar0s1] và âm nhạc thể hiện [E1M2O3T4I5O6N7].</v>
      </c>
      <c r="D1224" s="2"/>
    </row>
    <row r="1225">
      <c r="A1225" s="1" t="s">
        <v>831</v>
      </c>
      <c r="B1225" s="1" t="s">
        <v>2079</v>
      </c>
      <c r="C1225" s="2" t="str">
        <f>IFERROR(__xludf.DUMMYFUNCTION("GOOGLETRANSLATE(B1225, ""en"", ""vi"")"),"Bài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f>
        <v>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v>
      </c>
      <c r="D1225" s="2"/>
    </row>
    <row r="1226">
      <c r="A1226" s="1" t="s">
        <v>2080</v>
      </c>
      <c r="B1226" s="1" t="s">
        <v>2081</v>
      </c>
      <c r="C1226" s="2" t="str">
        <f>IFERROR(__xludf.DUMMYFUNCTION("GOOGLETRANSLATE(B1226, ""en"", ""vi"")"),"Bản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qu"&amp;"á chậm nên không phù hợp để khiêu vũ. Ngoài ra, việc sử dụng [[K01E12Y23]3 k4ey5] mang đến cho bản nhạc này một chất lượng cảm xúc đặc biệt khó phân loại trong một phong cách [G1E2N3R4E5] duy nhất.")</f>
        <v>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quá chậm nên không phù hợp để khiêu vũ. Ngoài ra, việc sử dụng [[K01E12Y23]3 k4ey5] mang đến cho bản nhạc này một chất lượng cảm xúc đặc biệt khó phân loại trong một phong cách [G1E2N3R4E5] duy nhất.</v>
      </c>
      <c r="D1226" s="2"/>
    </row>
    <row r="1227">
      <c r="A1227" s="1" t="s">
        <v>223</v>
      </c>
      <c r="B1227" s="1" t="s">
        <v>2082</v>
      </c>
      <c r="C1227" s="2" t="str">
        <f>IFERROR(__xludf.DUMMYFUNCTION("GOOGLETRANSLATE(B1227, ""en"", ""vi"")"),"Bản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nhàn"&amp;"g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f>
        <v>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v>
      </c>
      <c r="D1227" s="2"/>
    </row>
    <row r="1228">
      <c r="A1228" s="1" t="s">
        <v>726</v>
      </c>
      <c r="B1228" s="1" t="s">
        <v>2083</v>
      </c>
      <c r="C1228" s="2" t="str">
        <f>IFERROR(__xludf.DUMMYFUNCTION("GOOGLETRANSLATE(B1228,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[I1N"&amp;"2S3T4R5U6M7E8N9T0S1]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[E1M2O3T4I5O6"&amp;"N7], làm tăng thêm ấn tượng tổng thể của bản nhạc.")</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[E1M2O3T4I5O6N7], làm tăng thêm ấn tượng tổng thể của bản nhạc.</v>
      </c>
      <c r="D1228" s="2"/>
    </row>
    <row r="1229">
      <c r="A1229" s="1" t="s">
        <v>2084</v>
      </c>
      <c r="B1229" s="1" t="s">
        <v>2085</v>
      </c>
      <c r="C1229" s="2" t="str">
        <f>IFERROR(__xludf.DUMMYFUNCTION("GOOGLETRANSLATE(B1229, ""en"", ""vi"")"),"Việc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"&amp;"s2ig3na4tu5re6],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t"&amp;"hể đếm [[N01U12M23_34B45A56R67S78]8 b9ar0s1] trong bài hát này.")</f>
        <v>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thể đếm [[N01U12M23_34B45A56R67S78]8 b9ar0s1] trong bài hát này.</v>
      </c>
      <c r="D1229" s="2"/>
    </row>
    <row r="1230">
      <c r="A1230" s="1" t="s">
        <v>1896</v>
      </c>
      <c r="B1230" s="1" t="s">
        <v>2086</v>
      </c>
      <c r="C1230" s="2" t="str">
        <f>IFERROR(__xludf.DUMMYFUNCTION("GOOGLETRANSLATE(B1230, ""en"", ""vi"")"),"Bài hát nắm bắt được bản chất của âm nhạc cổ điển [G1E2N3R4E5], trong đó [I1N2S3T4R5U6M7E8N9T0S1] đóng vai trò không thể thiếu trong sáng tác âm nhạc.")</f>
        <v>Bài hát nắm bắt được bản chất của âm nhạc cổ điển [G1E2N3R4E5], trong đó [I1N2S3T4R5U6M7E8N9T0S1] đóng vai trò không thể thiếu trong sáng tác âm nhạc.</v>
      </c>
      <c r="D1230" s="2"/>
    </row>
    <row r="1231">
      <c r="A1231" s="1" t="s">
        <v>1559</v>
      </c>
      <c r="B1231" s="1" t="s">
        <v>2087</v>
      </c>
      <c r="C1231" s="2" t="str">
        <f>IFERROR(__xludf.DUMMYFUNCTION("GOOGLETRANSLATE(B1231, ""en"", ""vi"")"),"Bản nhạc này truyền tải âm thanh độc đáo và vang dội thông qua việc sử dụng [[K01E12Y23]3 k4ey5]. Bài hát chạy trong [T1M213] giây và có [ti0me1 s2ig3na4tu5re6 o7f 8[T91I02M13E24_35S46I57G68N79A80T91U02R13E24]3]. [I1N2S3T4R5U6M7E8N9T0S1] không xuất hiện t"&amp;"rong bài hát này, nhưng mặc dù vậy, âm nhạc vẫn truyền tải [E1M2O3T4I5O6N7]. Có thể nghe thấy tổng cộng [[N01U12M23_34B45A56R67S78]8 b9ar0s1] trong bài hát này.")</f>
        <v>Bản nhạc này truyền tải âm thanh độc đáo và vang dội thông qua việc sử dụng [[K01E12Y23]3 k4ey5]. Bài hát chạy trong [T1M213] giây và có [ti0me1 s2ig3na4tu5re6 o7f 8[T91I02M13E24_35S46I57G68N79A80T91U02R13E24]3]. [I1N2S3T4R5U6M7E8N9T0S1] không xuất hiện trong bài hát này, nhưng mặc dù vậy, âm nhạc vẫn truyền tải [E1M2O3T4I5O6N7]. Có thể nghe thấy tổng cộng [[N01U12M23_34B45A56R67S78]8 b9ar0s1] trong bài hát này.</v>
      </c>
      <c r="D1231" s="2"/>
    </row>
    <row r="1232">
      <c r="A1232" s="1" t="s">
        <v>705</v>
      </c>
      <c r="B1232" s="1" t="s">
        <v>2088</v>
      </c>
      <c r="C1232" s="2" t="str">
        <f>IFERROR(__xludf.DUMMYFUNCTION("GOOGLETRANSLATE(B1232, ""en"", ""vi"")"),"Âm nhạc mang lại cảm xúc mạnh mẽ, trong khi nhịp điệu của bài hát lại thoải mái và vừa phải.")</f>
        <v>Âm nhạc mang lại cảm xúc mạnh mẽ, trong khi nhịp điệu của bài hát lại thoải mái và vừa phải.</v>
      </c>
      <c r="D1232" s="2"/>
    </row>
    <row r="1233">
      <c r="A1233" s="1" t="s">
        <v>110</v>
      </c>
      <c r="B1233" s="1" t="s">
        <v>2089</v>
      </c>
      <c r="C1233" s="2" t="str">
        <f>IFERROR(__xludf.DUMMYFUNCTION("GOOGLETRANSLATE(B1233, ""en"", ""vi"")"),"Phạm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một"&amp;"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thể"&amp;"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"&amp;"một nhạc cụ hoặc giọng nói nhất định.")</f>
        <v>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một nhạc cụ hoặc giọng nói nhất định.</v>
      </c>
      <c r="D1233" s="2"/>
    </row>
    <row r="1234">
      <c r="A1234" s="1" t="s">
        <v>2090</v>
      </c>
      <c r="B1234" s="1" t="s">
        <v>2091</v>
      </c>
      <c r="C1234" s="2" t="str">
        <f>IFERROR(__xludf.DUMMYFUNCTION("GOOGLETRANSLATE(B1234, ""en"", ""vi"")"),"Bản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[I1N2S3T4R5U6"&amp;"M7E8N9T0S1] rất quan trọng đối với âm nhạc, đây không phải là sự thể hiện thực sự của thể loại [G1E2N3R4E5] điển hình. Tổng cộng, bản nhạc có [[N01U12M23_34B45A56R67S78]8 b9ar0s1].")</f>
        <v>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[I1N2S3T4R5U6M7E8N9T0S1] rất quan trọng đối với âm nhạc, đây không phải là sự thể hiện thực sự của thể loại [G1E2N3R4E5] điển hình. Tổng cộng, bản nhạc có [[N01U12M23_34B45A56R67S78]8 b9ar0s1].</v>
      </c>
      <c r="D1234" s="2"/>
    </row>
    <row r="1235">
      <c r="A1235" s="1" t="s">
        <v>2092</v>
      </c>
      <c r="B1235" s="1" t="s">
        <v>2093</v>
      </c>
      <c r="C1235" s="2" t="str">
        <f>IFERROR(__xludf.DUMMYFUNCTION("GOOGLETRANSLATE(B1235, ""en"", ""vi"")"),"Việc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si8gn9at0"&amp;"ur1e2].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f>
        <v>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v>
      </c>
      <c r="D1235" s="2"/>
    </row>
    <row r="1236">
      <c r="A1236" s="1" t="s">
        <v>821</v>
      </c>
      <c r="B1236" s="1" t="s">
        <v>2094</v>
      </c>
      <c r="C1236" s="2" t="str">
        <f>IFERROR(__xludf.DUMMYFUNCTION("GOOGLETRANSLATE(B1236, ""en"", ""vi"")"),"Âm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"&amp;"mái,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củ"&amp;"a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mình"&amp;" trong âm nhạc và đánh giá cao tất cả sự phức tạp của nó.")</f>
        <v>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 trong âm nhạc và đánh giá cao tất cả sự phức tạp của nó.</v>
      </c>
      <c r="D1236" s="2"/>
    </row>
    <row r="1237">
      <c r="A1237" s="1" t="s">
        <v>2095</v>
      </c>
      <c r="B1237" s="1" t="s">
        <v>2096</v>
      </c>
      <c r="C1237" s="2" t="str">
        <f>IFERROR(__xludf.DUMMYFUNCTION("GOOGLETRANSLATE(B1237, ""en"", ""vi"")"),"Bài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"&amp;"nó.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đá"&amp;"ng nhớ.")</f>
        <v>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đáng nhớ.</v>
      </c>
      <c r="D1237" s="2"/>
    </row>
    <row r="1238">
      <c r="A1238" s="1" t="s">
        <v>684</v>
      </c>
      <c r="B1238" s="1" t="s">
        <v>2097</v>
      </c>
      <c r="C1238" s="2" t="str">
        <f>IFERROR(__xludf.DUMMYFUNCTION("GOOGLETRANSLATE(B1238, ""en"", ""vi"")"),"Âm nhạc này, với [te0mp1o2] nhẹ nhàng, có hương vị độc đáo được thêm vào bởi [[K01E12Y23]3 k4ey5]. Bài hát tiến triển theo [[N01U12M23_34B45A56R67S78]8 b9ar0s1], khiến người nghe hoàn toàn đắm chìm trong giai điệu.")</f>
        <v>Âm nhạc này, với [te0mp1o2] nhẹ nhàng, có hương vị độc đáo được thêm vào bởi [[K01E12Y23]3 k4ey5]. Bài hát tiến triển theo [[N01U12M23_34B45A56R67S78]8 b9ar0s1], khiến người nghe hoàn toàn đắm chìm trong giai điệu.</v>
      </c>
      <c r="D1238" s="2"/>
    </row>
    <row r="1239">
      <c r="A1239" s="1" t="s">
        <v>1875</v>
      </c>
      <c r="B1239" s="1" t="s">
        <v>2098</v>
      </c>
      <c r="C1239" s="2" t="str">
        <f>IFERROR(__xludf.DUMMYFUNCTION("GOOGLETRANSLATE(B1239,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và"&amp;"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như"&amp;"ng dòng nhạc này không mang nét đặc trưng của 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nhưng dòng nhạc này không mang nét đặc trưng của thể loại [G1E2N3R4E5].</v>
      </c>
      <c r="D1239" s="2"/>
    </row>
    <row r="1240">
      <c r="A1240" s="1" t="s">
        <v>2099</v>
      </c>
      <c r="B1240" s="1" t="s">
        <v>2100</v>
      </c>
      <c r="C1240" s="2" t="str">
        <f>IFERROR(__xludf.DUMMYFUNCTION("GOOGLETRANSLATE(B1240,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đế"&amp;"n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"&amp;"hát chắc chắn sẽ khiến bạn cảm động, mặc dù được phát ở tốc độ chậm.")</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hát chắc chắn sẽ khiến bạn cảm động, mặc dù được phát ở tốc độ chậm.</v>
      </c>
      <c r="D1240" s="2"/>
    </row>
    <row r="1241">
      <c r="A1241" s="1" t="s">
        <v>797</v>
      </c>
      <c r="B1241" s="1" t="s">
        <v>2101</v>
      </c>
      <c r="C1241" s="2" t="str">
        <f>IFERROR(__xludf.DUMMYFUNCTION("GOOGLETRANSLATE(B1241, ""en"", ""vi"")"),"Độ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[[N01U12M23_34B45A56R67S7"&amp;"8]8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"&amp;"hát trong ô nhịp, họ cũng có thể xác định thời gian và vị trí của các hiệu ứng, chuyển tiếp và tín hiệu khác nhau để tạo ra sản phẩm cuối cùng gắn kết và bóng bẩy.")</f>
        <v>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hát trong ô nhịp, họ cũng có thể xác định thời gian và vị trí của các hiệu ứng, chuyển tiếp và tín hiệu khác nhau để tạo ra sản phẩm cuối cùng gắn kết và bóng bẩy.</v>
      </c>
      <c r="D1241" s="2"/>
    </row>
    <row r="1242">
      <c r="A1242" s="1" t="s">
        <v>2102</v>
      </c>
      <c r="B1242" s="1" t="s">
        <v>2103</v>
      </c>
      <c r="C1242" s="2" t="str">
        <f>IFERROR(__xludf.DUMMYFUNCTION("GOOGLETRANSLATE(B1242, ""en"", ""vi"")"),"Bài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"&amp;"và không có bất kỳ nhạc cụ nào.")</f>
        <v>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và không có bất kỳ nhạc cụ nào.</v>
      </c>
      <c r="D1242" s="2"/>
    </row>
    <row r="1243">
      <c r="A1243" s="1" t="s">
        <v>2104</v>
      </c>
      <c r="B1243" s="1" t="s">
        <v>2105</v>
      </c>
      <c r="C1243" s="2" t="str">
        <f>IFERROR(__xludf.DUMMYFUNCTION("GOOGLETRANSLATE(B1243, ""en"", ""vi"")"),"Âm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mộ"&amp;"t phong cách độc đáo. Bất chấp sự ra đi này, âm nhạc vẫn giữ được năng lượng cao và nhịp độ nhanh, mang đến một màn trình diễn gay cấn và lôi cuốn.")</f>
        <v>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một phong cách độc đáo. Bất chấp sự ra đi này, âm nhạc vẫn giữ được năng lượng cao và nhịp độ nhanh, mang đến một màn trình diễn gay cấn và lôi cuốn.</v>
      </c>
      <c r="D1243" s="2"/>
    </row>
    <row r="1244">
      <c r="A1244" s="1" t="s">
        <v>2106</v>
      </c>
      <c r="B1244" s="1" t="s">
        <v>2107</v>
      </c>
      <c r="C1244" s="2" t="str">
        <f>IFERROR(__xludf.DUMMYFUNCTION("GOOGLETRANSLATE(B1244, ""en"", ""vi"")"),"Phạm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n"&amp;"ăng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"&amp;"đáo của nó. Nhìn chung, sáng tác này thể hiện bản chất của âm nhạc [G1E2N3R4E5] cổ điển, mang đến một hành trình thính giác thực sự quyến rũ.")</f>
        <v>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đáo của nó. Nhìn chung, sáng tác này thể hiện bản chất của âm nhạc [G1E2N3R4E5] cổ điển, mang đến một hành trình thính giác thực sự quyến rũ.</v>
      </c>
      <c r="D1244" s="2"/>
    </row>
    <row r="1245">
      <c r="A1245" s="1" t="s">
        <v>59</v>
      </c>
      <c r="B1245" s="1" t="s">
        <v>2108</v>
      </c>
      <c r="C1245" s="2" t="str">
        <f>IFERROR(__xludf.DUMMYFUNCTION("GOOGLETRANSLATE(B1245,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gi"&amp;"ây,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v>
      </c>
      <c r="D1245" s="2"/>
    </row>
    <row r="1246">
      <c r="A1246" s="1" t="s">
        <v>2109</v>
      </c>
      <c r="B1246" s="1" t="s">
        <v>2110</v>
      </c>
      <c r="C1246" s="2" t="str">
        <f>IFERROR(__xludf.DUMMYFUNCTION("GOOGLETRANSLATE(B1246, ""en"", ""vi"")"),"Âm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n"&amp;"ó. [te0mp1o2] trong bài hát có nhịp độ nhanh [T1M213] giây này nâng cao khả năng biểu đạt cảm xúc và về tổng thể, âm nhạc truyền tải cảm giác mạnh mẽ về [E1M2O3T4I5O6N7].")</f>
        <v>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nó. [te0mp1o2] trong bài hát có nhịp độ nhanh [T1M213] giây này nâng cao khả năng biểu đạt cảm xúc và về tổng thể, âm nhạc truyền tải cảm giác mạnh mẽ về [E1M2O3T4I5O6N7].</v>
      </c>
      <c r="D1246" s="2"/>
    </row>
    <row r="1247">
      <c r="A1247" s="1" t="s">
        <v>2111</v>
      </c>
      <c r="B1247" s="1" t="s">
        <v>2112</v>
      </c>
      <c r="C1247" s="2" t="str">
        <f>IFERROR(__xludf.DUMMYFUNCTION("GOOGLETRANSLATE(B1247, ""en"", ""vi"")"),"Việc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pho"&amp;"ng phú thêm trải nghiệm âm nhạc tổng thể.")</f>
        <v>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phong phú thêm trải nghiệm âm nhạc tổng thể.</v>
      </c>
      <c r="D1247" s="2"/>
    </row>
    <row r="1248">
      <c r="A1248" s="1" t="s">
        <v>2113</v>
      </c>
      <c r="B1248" s="1" t="s">
        <v>2114</v>
      </c>
      <c r="C1248" s="2" t="str">
        <f>IFERROR(__xludf.DUMMYFUNCTION("GOOGLETRANSLATE(B1248, ""en"", ""vi"")"),"Lựa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8[T91I02M13E24_35S46I57G6"&amp;"8N79A80T91U02R13E24]3] khác thường được sử dụng để nâng cao tính độc đáo của nó. Âm nhạc trở nên phong phú hơn nhờ sự hiện diện của [I1N2S3T4R5U6M7E8N9T0S1], tạo nên một bố cục nhẹ nhàng và cảm động.")</f>
        <v>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8[T91I02M13E24_35S46I57G68N79A80T91U02R13E24]3] khác thường được sử dụng để nâng cao tính độc đáo của nó. Âm nhạc trở nên phong phú hơn nhờ sự hiện diện của [I1N2S3T4R5U6M7E8N9T0S1], tạo nên một bố cục nhẹ nhàng và cảm động.</v>
      </c>
      <c r="D1248" s="2"/>
    </row>
    <row r="1249">
      <c r="A1249" s="1" t="s">
        <v>1251</v>
      </c>
      <c r="B1249" s="1" t="s">
        <v>2115</v>
      </c>
      <c r="C1249" s="2" t="str">
        <f>IFERROR(__xludf.DUMMYFUNCTION("GOOGLETRANSLATE(B1249, ""en"", ""vi"")"),"Phạm vi cao độ của âm nhạc nằm trong [R1A2N3G4E5] [oc0ta1ve2s3] và việc sử dụng [[K01E12Y23]3 k4ey5] tạo ra bảng màu âm thanh phong phú và sống động. Bài hát dài một giây [T1M213] này có nhịp điệu thoải mái, kèm theo việc sử dụng [I1N2S3T4R5U6M7E8N9T0S1] "&amp;"trong phần trình diễn âm nhạc. Thước đo của âm nhạc là [T1I2M3E4_5S6I7G8N9A0T1U2R3E4] và được phát ở mức cao [te0mp1o2], thể hiện hiệu quả [E1M2O3T4I5O6N7].")</f>
        <v>Phạm vi cao độ của âm nhạc nằm trong [R1A2N3G4E5] [oc0ta1ve2s3] và việc sử dụng [[K01E12Y23]3 k4ey5] tạo ra bảng màu âm thanh phong phú và sống động. Bài hát dài một giây [T1M213] này có nhịp điệu thoải mái, kèm theo việc sử dụng [I1N2S3T4R5U6M7E8N9T0S1] trong phần trình diễn âm nhạc. Thước đo của âm nhạc là [T1I2M3E4_5S6I7G8N9A0T1U2R3E4] và được phát ở mức cao [te0mp1o2], thể hiện hiệu quả [E1M2O3T4I5O6N7].</v>
      </c>
      <c r="D1249" s="2"/>
    </row>
    <row r="1250">
      <c r="A1250" s="1" t="s">
        <v>2116</v>
      </c>
      <c r="B1250" s="1" t="s">
        <v>2117</v>
      </c>
      <c r="C1250" s="2" t="str">
        <f>IFERROR(__xludf.DUMMYFUNCTION("GOOGLETRANSLATE(B1250, ""en"", ""vi"")"),"Trải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th"&amp;"ể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[A1R2T3I4S5T6"&amp;"].")</f>
        <v>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v>
      </c>
      <c r="D1250" s="2"/>
    </row>
    <row r="1251">
      <c r="A1251" s="1" t="s">
        <v>2118</v>
      </c>
      <c r="B1251" s="1" t="s">
        <v>2119</v>
      </c>
      <c r="C1251" s="2" t="str">
        <f>IFERROR(__xludf.DUMMYFUNCTION("GOOGLETRANSLATE(B1251, ""en"", ""vi"")"),"Bản nhạc này được sáng tác trong [[K01E12Y23]3 k4ey5] và có [te0mp1o2] nhẹ nhàng. Nó được đặc trưng bởi [E1M2O3T4I5O6N7] và thời lượng của nó là [T1M213] giây.")</f>
        <v>Bản nhạc này được sáng tác trong [[K01E12Y23]3 k4ey5] và có [te0mp1o2] nhẹ nhàng. Nó được đặc trưng bởi [E1M2O3T4I5O6N7] và thời lượng của nó là [T1M213] giây.</v>
      </c>
      <c r="D1251" s="2"/>
    </row>
    <row r="1252">
      <c r="A1252" s="1" t="s">
        <v>1251</v>
      </c>
      <c r="B1252" s="1" t="s">
        <v>2120</v>
      </c>
      <c r="C1252" s="2" t="str">
        <f>IFERROR(__xludf.DUMMYFUNCTION("GOOGLETRANSLATE(B1252, ""en"", ""vi"")"),"Âm nhạc được đề cập có phạm vi cao độ giới hạn là [R1A2N3G4E5] [oc0ta1ve2s3], cho phép nhấn mạnh hơn vào các sắc thái của giai điệu và nhịp điệu. Ngoài ra, việc sử dụng [[K01E12Y23]3 k4ey5] tạo ra bầu không khí khác biệt giúp tạo nên giai điệu cho bài hát"&amp;".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ch"&amp;"ung, bản nhạc này thể hiện hiệu quả [E1M2O3T4I5O6N7] thông qua sự kết hợp giữa các yếu tố âm nhạc.")</f>
        <v>Âm nhạc được đề cập có phạm vi cao độ giới hạn là [R1A2N3G4E5] [oc0ta1ve2s3], cho phép nhấn mạnh hơn vào các sắc thái của giai điệu và nhịp điệu. Ngoài ra, việc sử dụng [[K01E12Y23]3 k4ey5] tạo ra bầu không khí khác biệt giúp tạo nên giai điệu cho bài hát.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chung, bản nhạc này thể hiện hiệu quả [E1M2O3T4I5O6N7] thông qua sự kết hợp giữa các yếu tố âm nhạc.</v>
      </c>
      <c r="D1252" s="2"/>
    </row>
    <row r="1253">
      <c r="A1253" s="1" t="s">
        <v>1457</v>
      </c>
      <c r="B1253" s="1" t="s">
        <v>2121</v>
      </c>
      <c r="C1253" s="2" t="str">
        <f>IFERROR(__xludf.DUMMYFUNCTION("GOOGLETRANSLATE(B1253, ""en"", ""vi"")"),"Âm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"&amp;"ra, [ti0me1 s2ig3na4tu5re6] không phổ biến được sử dụng trong bài hát này, góp phần tạo nên sự phức tạp và hấp dẫn tổng thể của âm nhạc. Cùng với nhau, những yếu tố này tạo nên trải nghiệm nghe hấp dẫn và đáng nhớ cho khán giả.")</f>
        <v>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ra, [ti0me1 s2ig3na4tu5re6] không phổ biến được sử dụng trong bài hát này, góp phần tạo nên sự phức tạp và hấp dẫn tổng thể của âm nhạc. Cùng với nhau, những yếu tố này tạo nên trải nghiệm nghe hấp dẫn và đáng nhớ cho khán giả.</v>
      </c>
      <c r="D1253" s="2"/>
    </row>
    <row r="1254">
      <c r="A1254" s="1" t="s">
        <v>182</v>
      </c>
      <c r="B1254" s="1" t="s">
        <v>2122</v>
      </c>
      <c r="C1254" s="2" t="str">
        <f>IFERROR(__xludf.DUMMYFUNCTION("GOOGLETRANSLATE(B1254, ""en"", ""vi"")"),"Dải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nh"&amp;"ịp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[[N01U12M23_34B45A56R6"&amp;"7S78]8 b9ar0s1].")</f>
        <v>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[[N01U12M23_34B45A56R67S78]8 b9ar0s1].</v>
      </c>
      <c r="D1254" s="2"/>
    </row>
    <row r="1255">
      <c r="A1255" s="1" t="s">
        <v>2123</v>
      </c>
      <c r="B1255" s="1" t="s">
        <v>2124</v>
      </c>
      <c r="C1255" s="2" t="str">
        <f>IFERROR(__xludf.DUMMYFUNCTION("GOOGLETRANSLATE(B1255, ""en"", ""vi"")"),"Bản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"&amp;"là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[[N"&amp;"01U12M23_34B45A56R67S78]8 b9ar0s1], góp phần tạo nên cấu trúc và tác động tổng thể của nó.")</f>
        <v>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[[N01U12M23_34B45A56R67S78]8 b9ar0s1], góp phần tạo nên cấu trúc và tác động tổng thể của nó.</v>
      </c>
      <c r="D1255" s="2"/>
    </row>
    <row r="1256">
      <c r="A1256" s="1" t="s">
        <v>2125</v>
      </c>
      <c r="B1256" s="1" t="s">
        <v>2126</v>
      </c>
      <c r="C1256" s="2" t="str">
        <f>IFERROR(__xludf.DUMMYFUNCTION("GOOGLETRANSLATE(B1256, ""en"", ""vi"")"),"Bài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n"&amp;"ét độc đáo của nó.")</f>
        <v>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nét độc đáo của nó.</v>
      </c>
      <c r="D1256" s="2"/>
    </row>
    <row r="1257">
      <c r="A1257" s="1" t="s">
        <v>2127</v>
      </c>
      <c r="B1257" s="1" t="s">
        <v>2128</v>
      </c>
      <c r="C1257" s="2" t="str">
        <f>IFERROR(__xludf.DUMMYFUNCTION("GOOGLETRANSLATE(B1257, ""en"", ""vi"")"),"Việc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"&amp;"lượng của nó là [T1M213] giây và [ti0me1 s2ig3na4tu5re6] của âm nhạc là [T1I2M3E4_5S6I7G8N9A0T1U2R3E4]. Nhìn chung, sự kết hợp giữa các yếu tố âm nhạc của bài hát này mang lại trải nghiệm nghe sôi động và lôi cuốn.")</f>
        <v>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lượng của nó là [T1M213] giây và [ti0me1 s2ig3na4tu5re6] của âm nhạc là [T1I2M3E4_5S6I7G8N9A0T1U2R3E4]. Nhìn chung, sự kết hợp giữa các yếu tố âm nhạc của bài hát này mang lại trải nghiệm nghe sôi động và lôi cuốn.</v>
      </c>
      <c r="D1257" s="2"/>
    </row>
    <row r="1258">
      <c r="A1258" s="1" t="s">
        <v>2129</v>
      </c>
      <c r="B1258" s="1" t="s">
        <v>2130</v>
      </c>
      <c r="C1258" s="2" t="str">
        <f>IFERROR(__xludf.DUMMYFUNCTION("GOOGLETRANSLATE(B1258, ""en"", ""vi"")"),"[te0mp1o2] trong bài hát này rất nhẹ nhàng và yên bình, và nó sẽ được nâng cao hơn nếu đưa nhạc cụ vào.")</f>
        <v>[te0mp1o2] trong bài hát này rất nhẹ nhàng và yên bình, và nó sẽ được nâng cao hơn nếu đưa nhạc cụ vào.</v>
      </c>
      <c r="D1258" s="2"/>
    </row>
    <row r="1259">
      <c r="A1259" s="1" t="s">
        <v>855</v>
      </c>
      <c r="B1259" s="1" t="s">
        <v>2131</v>
      </c>
      <c r="C1259" s="2" t="str">
        <f>IFERROR(__xludf.DUMMYFUNCTION("GOOGLETRANSLATE(B1259, ""en"", ""vi"")"),"Khi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[t"&amp;"e0mp1o2]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f>
        <v>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v>
      </c>
      <c r="D1259" s="2"/>
    </row>
    <row r="1260">
      <c r="A1260" s="1" t="s">
        <v>217</v>
      </c>
      <c r="B1260" s="1" t="s">
        <v>2132</v>
      </c>
      <c r="C1260" s="2" t="str">
        <f>IFERROR(__xludf.DUMMYFUNCTION("GOOGLETRANSLATE(B1260, ""en"", ""vi"")"),"
[[K01E12Y23]3 k4ey5] trong bản nhạc này mang lại âm thanh mạnh mẽ và đáng nhớ. [ke0y1] này thường gắn liền với cảm giác hùng vĩ và mãnh liệt trong âm nhạc, khiến nó trở thành lựa chọn phổ biến cho các nhà soạn nhạc muốn tạo cảm giác kịch tính. Ngoài tác"&amp;" động về mặt cảm xúc, [[K01E12Y23]3 k4ey5] còn có thể có tác dụng sinh lý đối với người nghe, với các nghiên cứu cho thấy rằng nó có thể làm tăng nhịp tim và gợi lên cảm giác phấn khích và mong đợi. Nhìn chung, [[K01E12Y23]3 k4ey5] là một yếu tố quan trọn"&amp;"g trong nhiều tác phẩm âm nhạc, tăng thêm chiều sâu, sự phong phú và sự cộng hưởng cảm xúc cho âm nhạc.")</f>
        <v>
[[K01E12Y23]3 k4ey5] trong bản nhạc này mang lại âm thanh mạnh mẽ và đáng nhớ. [ke0y1] này thường gắn liền với cảm giác hùng vĩ và mãnh liệt trong âm nhạc, khiến nó trở thành lựa chọn phổ biến cho các nhà soạn nhạc muốn tạo cảm giác kịch tính. Ngoài tác động về mặt cảm xúc, [[K01E12Y23]3 k4ey5] còn có thể có tác dụng sinh lý đối với người nghe, với các nghiên cứu cho thấy rằng nó có thể làm tăng nhịp tim và gợi lên cảm giác phấn khích và mong đợi. Nhìn chung, [[K01E12Y23]3 k4ey5] là một yếu tố quan trọng trong nhiều tác phẩm âm nhạc, tăng thêm chiều sâu, sự phong phú và sự cộng hưởng cảm xúc cho âm nhạc.</v>
      </c>
      <c r="D1260" s="2"/>
    </row>
    <row r="1261">
      <c r="A1261" s="1" t="s">
        <v>1204</v>
      </c>
      <c r="B1261" s="1" t="s">
        <v>2133</v>
      </c>
      <c r="C1261" s="2" t="str">
        <f>IFERROR(__xludf.DUMMYFUNCTION("GOOGLETRANSLATE(B1261, ""en"", ""vi"")"),"[te0mp1o2]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chậ"&amp;"m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c"&amp;"ủa bài hát.")</f>
        <v>[te0mp1o2]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của bài hát.</v>
      </c>
      <c r="D1261" s="2"/>
    </row>
    <row r="1262">
      <c r="A1262" s="1" t="s">
        <v>2134</v>
      </c>
      <c r="B1262" s="1" t="s">
        <v>2135</v>
      </c>
      <c r="C1262" s="2" t="str">
        <f>IFERROR(__xludf.DUMMYFUNCTION("GOOGLETRANSLATE(B1262, ""en"", ""vi"")"),"Hiệu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[[T01I12M23E34_45S56I67G78N89A90T01U12R2"&amp;"3E34]4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n"&amp;"gười nghe có thể cảm nhận được trọn vẹn sắc thái của bản nhạc.")</f>
        <v>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người nghe có thể cảm nhận được trọn vẹn sắc thái của bản nhạc.</v>
      </c>
      <c r="D1262" s="2"/>
    </row>
    <row r="1263">
      <c r="A1263" s="1" t="s">
        <v>1016</v>
      </c>
      <c r="B1263" s="1" t="s">
        <v>2136</v>
      </c>
      <c r="C1263" s="2" t="str">
        <f>IFERROR(__xludf.DUMMYFUNCTION("GOOGLETRANSLATE(B1263, ""en"", ""vi"")"),"Với phạm vi cao độ trải dài [R1A2N3G4E5] [oc0ta1ve2s3], bài hát thứ hai [T1M213] này mang đến trải nghiệm nghe đa dạng và sống động, được nâng cao nhờ sử dụng [[K01E12Y23]3 k4ey5], tạo ra bảng âm thanh phong phú và sống động. Nhịp điệu của âm nhạc không q"&amp;"uá nhanh cũng không quá chậm, đồng thời [I1N2S3T4R5U6M7E8N9T0S1] góp phần tạo nên âm thanh độc đáo. Lấy bối cảnh [T1I2M3E4_5S6I7G8N9A0T1U2R3E4], nhịp điệu chậm [te0mp1o2] của bài hát gợi lên cảm giác [E1M2O3T4I5O6N7] xuyên suốt.")</f>
        <v>Với phạm vi cao độ trải dài [R1A2N3G4E5] [oc0ta1ve2s3], bài hát thứ hai [T1M213] này mang đến trải nghiệm nghe đa dạng và sống động, được nâng cao nhờ sử dụng [[K01E12Y23]3 k4ey5], tạo ra bảng âm thanh phong phú và sống động. Nhịp điệu của âm nhạc không quá nhanh cũng không quá chậm, đồng thời [I1N2S3T4R5U6M7E8N9T0S1] góp phần tạo nên âm thanh độc đáo. Lấy bối cảnh [T1I2M3E4_5S6I7G8N9A0T1U2R3E4], nhịp điệu chậm [te0mp1o2] của bài hát gợi lên cảm giác [E1M2O3T4I5O6N7] xuyên suốt.</v>
      </c>
      <c r="D1263" s="2"/>
    </row>
    <row r="1264">
      <c r="A1264" s="1" t="s">
        <v>2137</v>
      </c>
      <c r="B1264" s="1" t="s">
        <v>2138</v>
      </c>
      <c r="C1264" s="2" t="str">
        <f>IFERROR(__xludf.DUMMYFUNCTION("GOOGLETRANSLATE(B1264, ""en"", ""vi"")"),"Với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l"&amp;"ượng kéo dài khoảng [[N01U12M23_34B45A56R67S78]8 b9ar0s1].")</f>
        <v>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lượng kéo dài khoảng [[N01U12M23_34B45A56R67S78]8 b9ar0s1].</v>
      </c>
      <c r="D1264" s="2"/>
    </row>
    <row r="1265">
      <c r="A1265" s="1" t="s">
        <v>2139</v>
      </c>
      <c r="B1265" s="1" t="s">
        <v>2140</v>
      </c>
      <c r="C1265" s="2" t="str">
        <f>IFERROR(__xludf.DUMMYFUNCTION("GOOGLETRANSLATE(B1265, ""en"", ""vi"")"),"Âm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[T1"&amp;"M213]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[G1E2N3"&amp;"R4E5].")</f>
        <v>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[G1E2N3R4E5].</v>
      </c>
      <c r="D1265" s="2"/>
    </row>
    <row r="1266">
      <c r="A1266" s="1" t="s">
        <v>2141</v>
      </c>
      <c r="B1266" s="1" t="s">
        <v>2142</v>
      </c>
      <c r="C1266" s="2" t="str">
        <f>IFERROR(__xludf.DUMMYFUNCTION("GOOGLETRANSLATE(B1266, ""en"", ""vi"")"),"Loại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qua"&amp;"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"&amp;"một cảm giác mạnh mẽ về [E1M2O3T4I5O6N7].")</f>
        <v>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một cảm giác mạnh mẽ về [E1M2O3T4I5O6N7].</v>
      </c>
      <c r="D1266" s="2"/>
    </row>
    <row r="1267">
      <c r="A1267" s="1" t="s">
        <v>2143</v>
      </c>
      <c r="B1267" s="1" t="s">
        <v>2144</v>
      </c>
      <c r="C1267" s="2" t="str">
        <f>IFERROR(__xludf.DUMMYFUNCTION("GOOGLETRANSLATE(B1267, ""en"", ""vi"")"),"Phần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[T"&amp;"1M213] giây. Độ dài của nó được xác định bởi [[N01U12M23_34B45A56R67S78]8 b9ar0s1].")</f>
        <v>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[T1M213] giây. Độ dài của nó được xác định bởi [[N01U12M23_34B45A56R67S78]8 b9ar0s1].</v>
      </c>
      <c r="D1267" s="2"/>
    </row>
    <row r="1268">
      <c r="A1268" s="1" t="s">
        <v>2145</v>
      </c>
      <c r="B1268" s="1" t="s">
        <v>2146</v>
      </c>
      <c r="C1268" s="2" t="str">
        <f>IFERROR(__xludf.DUMMYFUNCTION("GOOGLETRANSLATE(B1268, ""en"", ""vi"")"),"Bài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b"&amp;"ó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nh"&amp;"ững khán giả đánh giá cao sự đổi mới trong âm nhạc.")</f>
        <v>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những khán giả đánh giá cao sự đổi mới trong âm nhạc.</v>
      </c>
      <c r="D1268" s="2"/>
    </row>
    <row r="1269">
      <c r="A1269" s="1" t="s">
        <v>2147</v>
      </c>
      <c r="B1269" s="1" t="s">
        <v>2148</v>
      </c>
      <c r="C1269" s="2" t="str">
        <f>IFERROR(__xludf.DUMMYFUNCTION("GOOGLETRANSLATE(B1269, ""en"", ""vi"")"),"Đây là bài hát có thời lượng TM1 giây với nhịp điệu vừa phải và nhất quán theo nhịp [T1I2M3E4_5S6I7G8N9A0T1U2R3E4]. Nhạc cụ trong bài hát này không bao gồm [I1N2S3T4R5U6M7E8N9T0S1], nhưng âm nhạc gợi lên âm thanh [G1E2N3R4E5] cổ điển.")</f>
        <v>Đây là bài hát có thời lượng TM1 giây với nhịp điệu vừa phải và nhất quán theo nhịp [T1I2M3E4_5S6I7G8N9A0T1U2R3E4]. Nhạc cụ trong bài hát này không bao gồm [I1N2S3T4R5U6M7E8N9T0S1], nhưng âm nhạc gợi lên âm thanh [G1E2N3R4E5] cổ điển.</v>
      </c>
      <c r="D1269" s="2"/>
    </row>
    <row r="1270">
      <c r="A1270" s="1" t="s">
        <v>1490</v>
      </c>
      <c r="B1270" s="1" t="s">
        <v>2149</v>
      </c>
      <c r="C1270" s="2" t="str">
        <f>IFERROR(__xludf.DUMMYFUNCTION("GOOGLETRANSLATE(B1270, ""en"", ""vi"")"),"Phạm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v"&amp;"à có nhịp điệu đặc biệt tràn đầy năng lượng. Buổi biểu diễn âm nhạc kết hợp [I1N2S3T4R5U6M7E8N9T0S1] và đáng chú ý vì [T1I2M3E4_5S6I7G8N9A0T1U2R3E4] độc đáo của nó. Tuy khác xa với những âm thanh [G1E2N3R4E5] điển hình nhưng chuyển động nhẹ nhàng và chiều"&amp;" sâu cảm xúc của bài hát khiến nó trở thành một bản nhạc độc đáo và lôi cuốn.")</f>
        <v>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và có nhịp điệu đặc biệt tràn đầy năng lượng. Buổi biểu diễn âm nhạc kết hợp [I1N2S3T4R5U6M7E8N9T0S1] và đáng chú ý vì [T1I2M3E4_5S6I7G8N9A0T1U2R3E4] độc đáo của nó. Tuy khác xa với những âm thanh [G1E2N3R4E5] điển hình nhưng chuyển động nhẹ nhàng và chiều sâu cảm xúc của bài hát khiến nó trở thành một bản nhạc độc đáo và lôi cuốn.</v>
      </c>
      <c r="D1270" s="2"/>
    </row>
    <row r="1271">
      <c r="A1271" s="1" t="s">
        <v>1457</v>
      </c>
      <c r="B1271" s="1" t="s">
        <v>2150</v>
      </c>
      <c r="C1271" s="2" t="str">
        <f>IFERROR(__xludf.DUMMYFUNCTION("GOOGLETRANSLATE(B1271, ""en"", ""vi"")"),"Bản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[T1I2M"&amp;"3E4_5S6I7G8N9A0T1U2R3E4]. Mặc dù [ti0me1 s2ig3na4tu5re6] không chuẩn, việc sử dụng dải cao độ xác định và ký hiệu [ke0y1] giúp duy trì cảm giác liên tục và mạch lạc trong cách sắp xếp âm nhạc tổng thể.")</f>
        <v>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[T1I2M3E4_5S6I7G8N9A0T1U2R3E4]. Mặc dù [ti0me1 s2ig3na4tu5re6] không chuẩn, việc sử dụng dải cao độ xác định và ký hiệu [ke0y1] giúp duy trì cảm giác liên tục và mạch lạc trong cách sắp xếp âm nhạc tổng thể.</v>
      </c>
      <c r="D1271" s="2"/>
    </row>
    <row r="1272">
      <c r="A1272" s="1" t="s">
        <v>665</v>
      </c>
      <c r="B1272" s="1" t="s">
        <v>2151</v>
      </c>
      <c r="C1272" s="2" t="str">
        <f>IFERROR(__xludf.DUMMYFUNCTION("GOOGLETRANSLATE(B1272, ""en"", ""vi"")"),"Âm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s"&amp;"ử dụng [I1N2S3T4R5U6M7E8N9T0S1] và mặc dù [ti0me1 s2ig3na4tu5re6] không thường xuyên [T1I2M3E4_5S6I7G8N9A0T1U2R3E4], âm nhạc được phát ở tốc độ nhanh. Phần này không phải là sự thể hiện điển hình của âm thanh [G1E2N3R4E5] cổ điển.")</f>
        <v>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sử dụng [I1N2S3T4R5U6M7E8N9T0S1] và mặc dù [ti0me1 s2ig3na4tu5re6] không thường xuyên [T1I2M3E4_5S6I7G8N9A0T1U2R3E4], âm nhạc được phát ở tốc độ nhanh. Phần này không phải là sự thể hiện điển hình của âm thanh [G1E2N3R4E5] cổ điển.</v>
      </c>
      <c r="D1272" s="2"/>
    </row>
    <row r="1273">
      <c r="A1273" s="1" t="s">
        <v>1027</v>
      </c>
      <c r="B1273" s="1" t="s">
        <v>2152</v>
      </c>
      <c r="C1273" s="2" t="str">
        <f>IFERROR(__xludf.DUMMYFUNCTION("GOOGLETRANSLATE(B1273, ""en"", ""vi"")"),"Bản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của"&amp;"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ra"&amp;" một tác phẩm âm nhạc gắn kết và biểu cảm. Vì vậy, [key0y1] trong đó một bản nhạc được sáng tác là một yếu tố quan trọng trong việc hình thành đặc tính và tác động cảm xúc tổng thể của nó.")</f>
        <v>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 một tác phẩm âm nhạc gắn kết và biểu cảm. Vì vậy, [key0y1] trong đó một bản nhạc được sáng tác là một yếu tố quan trọng trong việc hình thành đặc tính và tác động cảm xúc tổng thể của nó.</v>
      </c>
      <c r="D1273" s="2"/>
    </row>
    <row r="1274">
      <c r="A1274" s="1" t="s">
        <v>2153</v>
      </c>
      <c r="B1274" s="1" t="s">
        <v>2154</v>
      </c>
      <c r="C1274" s="2" t="str">
        <f>IFERROR(__xludf.DUMMYFUNCTION("GOOGLETRANSLATE(B1274, ""en"", ""vi"")"),"Âm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r"&amp;"a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f>
        <v>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v>
      </c>
      <c r="D1274" s="2"/>
    </row>
    <row r="1275">
      <c r="A1275" s="1" t="s">
        <v>122</v>
      </c>
      <c r="B1275" s="1" t="s">
        <v>2155</v>
      </c>
      <c r="C1275" s="2" t="str">
        <f>IFERROR(__xludf.DUMMYFUNCTION("GOOGLETRANSLATE(B1275, ""en"", ""vi"")"),"Phạm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"&amp;"năng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g"&amp;"iác phấn khích và cảm xúc tổng thể mà âm nhạc mang lại, khiến nó trở thành một trải nghiệm thực sự khó quên.")</f>
        <v>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giác phấn khích và cảm xúc tổng thể mà âm nhạc mang lại, khiến nó trở thành một trải nghiệm thực sự khó quên.</v>
      </c>
      <c r="D1275" s="2"/>
    </row>
    <row r="1276">
      <c r="A1276" s="1" t="s">
        <v>2156</v>
      </c>
      <c r="B1276" s="1" t="s">
        <v>2157</v>
      </c>
      <c r="C1276" s="2" t="str">
        <f>IFERROR(__xludf.DUMMYFUNCTION("GOOGLETRANSLATE(B1276, ""en"", ""vi"")"),"Trong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f>
        <v>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v>
      </c>
      <c r="D1276" s="2"/>
    </row>
    <row r="1277">
      <c r="A1277" s="1" t="s">
        <v>2158</v>
      </c>
      <c r="B1277" s="1" t="s">
        <v>2159</v>
      </c>
      <c r="C1277" s="2" t="str">
        <f>IFERROR(__xludf.DUMMYFUNCTION("GOOGLETRANSLATE(B1277, ""en"", ""vi"")"),"Bài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f>
        <v>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v>
      </c>
      <c r="D1277" s="2"/>
    </row>
    <row r="1278">
      <c r="A1278" s="1" t="s">
        <v>2014</v>
      </c>
      <c r="B1278" s="1" t="s">
        <v>2160</v>
      </c>
      <c r="C1278" s="2" t="str">
        <f>IFERROR(__xludf.DUMMYFUNCTION("GOOGLETRANSLATE(B1278, ""en"", ""vi"")"),"Với dải cao độ trải dài [R1A2N3G4E5] [oc0ta1ve2s3], âm nhạc mang đến trải nghiệm nghe đa dạng và sống động khi kéo dài [[N01U12M23_34B45A56R67S78]8 b9ar0s1] và kéo dài [T1M213] giây. Sự kết hợp giữa dải cao độ rộng và thời lượng dài cho phép khám phá và p"&amp;"hát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f>
        <v>Với dải cao độ trải dài [R1A2N3G4E5] [oc0ta1ve2s3], âm nhạc mang đến trải nghiệm nghe đa dạng và sống động khi kéo dài [[N01U12M23_34B45A56R67S78]8 b9ar0s1] và kéo dài [T1M213] giây. Sự kết hợp giữa dải cao độ rộng và thời lượng dài cho phép khám phá và 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v>
      </c>
      <c r="D1278" s="2"/>
    </row>
    <row r="1279">
      <c r="A1279" s="1" t="s">
        <v>565</v>
      </c>
      <c r="B1279" s="1" t="s">
        <v>2161</v>
      </c>
      <c r="C1279" s="2" t="str">
        <f>IFERROR(__xludf.DUMMYFUNCTION("GOOGLETRANSLATE(B1279, ""en"", ""vi"")"),"Trải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f>
        <v>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v>
      </c>
      <c r="D1279" s="2"/>
    </row>
    <row r="1280">
      <c r="A1280" s="1" t="s">
        <v>2162</v>
      </c>
      <c r="B1280" s="1" t="s">
        <v>2163</v>
      </c>
      <c r="C1280" s="2" t="str">
        <f>IFERROR(__xludf.DUMMYFUNCTION("GOOGLETRANSLATE(B1280, ""en"", ""vi"")"),"Âm nhạc được đề cập có [te0mp1o2] vừa phải và sử dụng [[K01E12Y23]3 k4ey5] để tạo ra bảng âm thanh phong phú và sống động. Bài hát có độ dài [T1M213] giây và có nhịp điệu thực sự sống động.")</f>
        <v>Âm nhạc được đề cập có [te0mp1o2] vừa phải và sử dụng [[K01E12Y23]3 k4ey5] để tạo ra bảng âm thanh phong phú và sống động. Bài hát có độ dài [T1M213] giây và có nhịp điệu thực sự sống động.</v>
      </c>
      <c r="D1280" s="2"/>
    </row>
    <row r="1281">
      <c r="A1281" s="1" t="s">
        <v>614</v>
      </c>
      <c r="B1281" s="1" t="s">
        <v>2164</v>
      </c>
      <c r="C1281" s="2" t="str">
        <f>IFERROR(__xludf.DUMMYFUNCTION("GOOGLETRANSLATE(B1281, ""en"", ""vi"")"),"Trong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â"&amp;"m nhạc vẫn dựa trên [[T01I12M23E34_45S56I67G78N89A90T01U12R23E34]4 t5im6e 7si8gn9at0ur1e2] và trải dài [[N01U12M23_34B45A5 6R67S78]8 b9ar0s1]. [te0mp1o2] rất nhanh nhưng nhịp độ của bài hát lại chậm, tạo ra cảm giác [E1M2O3T4I5O6N7] xuyên suốt bản nhạc.")</f>
        <v>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âm nhạc vẫn dựa trên [[T01I12M23E34_45S56I67G78N89A90T01U12R23E34]4 t5im6e 7si8gn9at0ur1e2] và trải dài [[N01U12M23_34B45A5 6R67S78]8 b9ar0s1]. [te0mp1o2] rất nhanh nhưng nhịp độ của bài hát lại chậm, tạo ra cảm giác [E1M2O3T4I5O6N7] xuyên suốt bản nhạc.</v>
      </c>
      <c r="D1281" s="2"/>
    </row>
    <row r="1282">
      <c r="A1282" s="1" t="s">
        <v>412</v>
      </c>
      <c r="B1282" s="1" t="s">
        <v>2165</v>
      </c>
      <c r="C1282" s="2" t="str">
        <f>IFERROR(__xludf.DUMMYFUNCTION("GOOGLETRANSLATE(B1282, ""en"", ""vi"")"),"Âm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và"&amp;" sống động, bài hát này không có [I1N2S3T4R5U6M7E8N9T0S1] và nằm trong [T1I2M3E4_5S6I7G8N9A0T1U2R3E4], trong khi vẫn duy trì [te0mp1o2] thư giãn.")</f>
        <v>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 sống động, bài hát này không có [I1N2S3T4R5U6M7E8N9T0S1] và nằm trong [T1I2M3E4_5S6I7G8N9A0T1U2R3E4], trong khi vẫn duy trì [te0mp1o2] thư giãn.</v>
      </c>
      <c r="D1282" s="2"/>
    </row>
    <row r="1283">
      <c r="A1283" s="1" t="s">
        <v>2166</v>
      </c>
      <c r="B1283" s="1" t="s">
        <v>2167</v>
      </c>
      <c r="C1283" s="2" t="str">
        <f>IFERROR(__xludf.DUMMYFUNCTION("GOOGLETRANSLATE(B1283, ""en"", ""vi"")"),"Nhịp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như"&amp;"ng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f>
        <v>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v>
      </c>
      <c r="D1283" s="2"/>
    </row>
    <row r="1284">
      <c r="A1284" s="1" t="s">
        <v>2168</v>
      </c>
      <c r="B1284" s="1" t="s">
        <v>2169</v>
      </c>
      <c r="C1284" s="2" t="str">
        <f>IFERROR(__xludf.DUMMYFUNCTION("GOOGLETRANSLATE(B1284, ""en"", ""vi"")"),"Đoạn nhạc được sáng tác trong [[K01E12Y23]3 k4ey5] và thể hiện phạm vi cao độ trong [R1A2N3G4E5] [oc0ta1ve2s3]. Nó chạy trong [T1M213] giây và dựa trên [[T01I12M23E34_45S56I67G78N89A90T01U12R23E34]4 t5im6e 7si8gn9at0ur1e2]. Nhịp điệu rất thoải mái và [I1N"&amp;"2S3T4R5U6M7E8N9T0S1] thêm vào tác phẩm âm nhạc. Mặc dù có tốc độ vừa phải nhưng bản nhạc này gợi lên âm thanh [G1E2N3R4E5] cổ điển và không thể hiện những đặc điểm thông thường của nhạc [A1R2T3I4S5T6].")</f>
        <v>Đoạn nhạc được sáng tác trong [[K01E12Y23]3 k4ey5] và thể hiện phạm vi cao độ trong [R1A2N3G4E5] [oc0ta1ve2s3]. Nó chạy trong [T1M213] giây và dựa trên [[T01I12M23E34_45S56I67G78N89A90T01U12R23E34]4 t5im6e 7si8gn9at0ur1e2]. Nhịp điệu rất thoải mái và [I1N2S3T4R5U6M7E8N9T0S1] thêm vào tác phẩm âm nhạc. Mặc dù có tốc độ vừa phải nhưng bản nhạc này gợi lên âm thanh [G1E2N3R4E5] cổ điển và không thể hiện những đặc điểm thông thường của nhạc [A1R2T3I4S5T6].</v>
      </c>
      <c r="D1284" s="2"/>
    </row>
    <row r="1285">
      <c r="A1285" s="1" t="s">
        <v>2170</v>
      </c>
      <c r="B1285" s="1" t="s">
        <v>2171</v>
      </c>
      <c r="C1285" s="2" t="str">
        <f>IFERROR(__xludf.DUMMYFUNCTION("GOOGLETRANSLATE(B1285, ""en"", ""vi"")"),"Bài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[[N01U12M23_34B45A5"&amp;"6R67S78]8 b9ar0s1].")</f>
        <v>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[[N01U12M23_34B45A56R67S78]8 b9ar0s1].</v>
      </c>
      <c r="D1285" s="2"/>
    </row>
    <row r="1286">
      <c r="A1286" s="1" t="s">
        <v>552</v>
      </c>
      <c r="B1286" s="1" t="s">
        <v>2172</v>
      </c>
      <c r="C1286" s="2" t="str">
        <f>IFERROR(__xludf.DUMMYFUNCTION("GOOGLETRANSLATE(B1286, ""en"", ""vi"")"),"Âm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[[K01E12Y2"&amp;"3]3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s"&amp;"ẽ tiến triển với tốc độ thoải mái. Cuối cùng, bài hát dài [[N01U12M23_34B45A56R67S78]8 b9ar0s1], mang đến nhiều cơ hội cho các yếu tố khác nhau của nó phát triển và bộc lộ. Nhìn chung, những tính năng này kết hợp để tạo ra trải nghiệm âm nhạc quyến rũ, vừ"&amp;"a phức tạp vừa cộng hưởng cảm xúc.")</f>
        <v>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sẽ tiến triển với tốc độ thoải mái. Cuối cùng, bài hát dài [[N01U12M23_34B45A56R67S78]8 b9ar0s1], mang đến nhiều cơ hội cho các yếu tố khác nhau của nó phát triển và bộc lộ. Nhìn chung, những tính năng này kết hợp để tạo ra trải nghiệm âm nhạc quyến rũ, vừa phức tạp vừa cộng hưởng cảm xúc.</v>
      </c>
      <c r="D1286" s="2"/>
    </row>
    <row r="1287">
      <c r="A1287" s="1" t="s">
        <v>194</v>
      </c>
      <c r="B1287" s="1" t="s">
        <v>2173</v>
      </c>
      <c r="C1287" s="2" t="str">
        <f>IFERROR(__xludf.DUMMYFUNCTION("GOOGLETRANSLATE(B1287, ""en"", ""vi"")"),"Loại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"&amp;"thêm năng lượng tổng thể. Việc đưa vào [I1N2S3T4R5U6M7E8N9T0S1] sẽ nâng cao chất lượng âm nhạc. Đồng hồ đo của nhạc tuân theo [T1I2M3E4_5S6I7G8N9A0T1U2R3E4] và duy trì ở mức vừa phải [te0mp1o2], trong khi chiếu [E1M2O3T4I5O6N7].")</f>
        <v>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thêm năng lượng tổng thể. Việc đưa vào [I1N2S3T4R5U6M7E8N9T0S1] sẽ nâng cao chất lượng âm nhạc. Đồng hồ đo của nhạc tuân theo [T1I2M3E4_5S6I7G8N9A0T1U2R3E4] và duy trì ở mức vừa phải [te0mp1o2], trong khi chiếu [E1M2O3T4I5O6N7].</v>
      </c>
      <c r="D1287" s="2"/>
    </row>
    <row r="1288">
      <c r="A1288" s="1" t="s">
        <v>352</v>
      </c>
      <c r="B1288" s="1" t="s">
        <v>2174</v>
      </c>
      <c r="C1288" s="2" t="str">
        <f>IFERROR(__xludf.DUMMYFUNCTION("GOOGLETRANSLATE(B1288, ""en"", ""vi"")"),"Âm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[I1"&amp;"N2S3T4R5U6M7E8N9T0S1]. Âm nhạc có nhịp [T1I2M3E4_5S6I7G8N9A0T1U2R3E4] và nhịp [te0mp1o2] vừa phải. Nhìn chung, âm nhạc có cảm giác [E1M2O3T4I5O6N7] làm tăng thêm nét đặc biệt của nó.")</f>
        <v>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[I1N2S3T4R5U6M7E8N9T0S1]. Âm nhạc có nhịp [T1I2M3E4_5S6I7G8N9A0T1U2R3E4] và nhịp [te0mp1o2] vừa phải. Nhìn chung, âm nhạc có cảm giác [E1M2O3T4I5O6N7] làm tăng thêm nét đặc biệt của nó.</v>
      </c>
      <c r="D1288" s="2"/>
    </row>
    <row r="1289">
      <c r="A1289" s="1" t="s">
        <v>2175</v>
      </c>
      <c r="B1289" s="1" t="s">
        <v>2176</v>
      </c>
      <c r="C1289" s="2" t="str">
        <f>IFERROR(__xludf.DUMMYFUNCTION("GOOGLETRANSLATE(B1289, ""en"", ""vi"")"),"Bản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đị"&amp;"nh bởi [E1M2O3T4I5O6N7] khi nó tiến triển qua [[N01U12M23_34B45A56R67S78]8 b9ar0s1].")</f>
        <v>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định bởi [E1M2O3T4I5O6N7] khi nó tiến triển qua [[N01U12M23_34B45A56R67S78]8 b9ar0s1].</v>
      </c>
      <c r="D1289" s="2"/>
    </row>
    <row r="1290">
      <c r="A1290" s="1" t="s">
        <v>2177</v>
      </c>
      <c r="B1290" s="1" t="s">
        <v>2178</v>
      </c>
      <c r="C1290" s="2" t="str">
        <f>IFERROR(__xludf.DUMMYFUNCTION("GOOGLETRANSLATE(B1290, ""en"", ""vi"")"),"Âm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k"&amp;"hông quá nhanh cũng không quá chậm. Việc bổ sung [I1N2S3T4R5U6M7E8N9T0S1] vào bản sáng tác sẽ làm tăng thêm tính âm nhạc tổng thể. [ti0me1 s2ig3na4tu5re6] của bản nhạc là [T1I2M3E4_5S6I7G8N9A0T1U2R3E4] và nó không tuân theo khuôn mẫu điển hình của thể loạ"&amp;"i [G1E2N3R4E5]. Bài hát dài [[N01U12M23_34B45A56R67S78]8 b9ar0s1], khiến nó trở thành một hành trình âm nhạc đặc biệt và đáng nhớ.")</f>
        <v>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không quá nhanh cũng không quá chậm. Việc bổ sung [I1N2S3T4R5U6M7E8N9T0S1] vào bản sáng tác sẽ làm tăng thêm tính âm nhạc tổng thể. [ti0me1 s2ig3na4tu5re6] của bản nhạc là [T1I2M3E4_5S6I7G8N9A0T1U2R3E4] và nó không tuân theo khuôn mẫu điển hình của thể loại [G1E2N3R4E5]. Bài hát dài [[N01U12M23_34B45A56R67S78]8 b9ar0s1], khiến nó trở thành một hành trình âm nhạc đặc biệt và đáng nhớ.</v>
      </c>
      <c r="D1290" s="2"/>
    </row>
    <row r="1291">
      <c r="A1291" s="1" t="s">
        <v>416</v>
      </c>
      <c r="B1291" s="1" t="s">
        <v>2179</v>
      </c>
      <c r="C1291" s="2" t="str">
        <f>IFERROR(__xludf.DUMMYFUNCTION("GOOGLETRANSLATE(B1291, ""en"", ""vi"")"),"Bản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c"&amp;"ủa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đồ"&amp;"ng hồ đo [T1I2M3E4_5S6I7G8N9A0T1U2R3E4] và [te0mp1o2] có tốc độ nhanh, mang lại trải nghiệm thú vị. Nhìn chung, các dự án âm nhạc [E1M2O3T4I5O6N7] chắc chắn sẽ để lại ấn tượng khó phai trong lòng người nghe.")</f>
        <v>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đồng hồ đo [T1I2M3E4_5S6I7G8N9A0T1U2R3E4] và [te0mp1o2] có tốc độ nhanh, mang lại trải nghiệm thú vị. Nhìn chung, các dự án âm nhạc [E1M2O3T4I5O6N7] chắc chắn sẽ để lại ấn tượng khó phai trong lòng người nghe.</v>
      </c>
      <c r="D1291" s="2"/>
    </row>
    <row r="1292">
      <c r="A1292" s="1" t="s">
        <v>2059</v>
      </c>
      <c r="B1292" s="1" t="s">
        <v>2180</v>
      </c>
      <c r="C1292" s="2" t="str">
        <f>IFERROR(__xludf.DUMMYFUNCTION("GOOGLETRANSLATE(B1292, ""en"", ""vi"")"),"Bài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nh"&amp;"ất quán giúp nâng cao tác động cảm xúc của âm nhạc. Cùng với nhau, độ dài, cảm xúc và nhịp điệu của bài hát tạo nên trải nghiệm nghe độc ​​đáo cho khán giả.")</f>
        <v>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nhất quán giúp nâng cao tác động cảm xúc của âm nhạc. Cùng với nhau, độ dài, cảm xúc và nhịp điệu của bài hát tạo nên trải nghiệm nghe độc ​​đáo cho khán giả.</v>
      </c>
      <c r="D1292" s="2"/>
    </row>
    <row r="1293">
      <c r="A1293" s="1" t="s">
        <v>2181</v>
      </c>
      <c r="B1293" s="1" t="s">
        <v>2182</v>
      </c>
      <c r="C1293" s="2" t="str">
        <f>IFERROR(__xludf.DUMMYFUNCTION("GOOGLETRANSLATE(B1293, ""en"", ""vi"")"),"Bài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có"&amp;" [I1N2S3T4R5U6M7E8N9T0S1]. Tuy đơn giản nhưng âm nhạc lại thấm đẫm cảm giác [E1M2O3T4I5O6N7] mạnh mẽ, truyền tải thông điệp qua sự tinh tế của giai điệu.")</f>
        <v>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 [I1N2S3T4R5U6M7E8N9T0S1]. Tuy đơn giản nhưng âm nhạc lại thấm đẫm cảm giác [E1M2O3T4I5O6N7] mạnh mẽ, truyền tải thông điệp qua sự tinh tế của giai điệu.</v>
      </c>
      <c r="D1293" s="2"/>
    </row>
    <row r="1294">
      <c r="A1294" s="1" t="s">
        <v>2183</v>
      </c>
      <c r="B1294" s="1" t="s">
        <v>2184</v>
      </c>
      <c r="C1294" s="2" t="str">
        <f>IFERROR(__xludf.DUMMYFUNCTION("GOOGLETRANSLATE(B1294, ""en"", ""vi"")"),"Trong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của"&amp;" bài hát này có mục đích loại trừ việc sử dụng [I1N2S3T4R5U6M7E8N9T0S1], tạo ra âm thanh độc đáo và đặc biệt khiến nó khác biệt với các tác phẩm âm nhạc khác.")</f>
        <v>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 bài hát này có mục đích loại trừ việc sử dụng [I1N2S3T4R5U6M7E8N9T0S1], tạo ra âm thanh độc đáo và đặc biệt khiến nó khác biệt với các tác phẩm âm nhạc khác.</v>
      </c>
      <c r="D1294" s="2"/>
    </row>
    <row r="1295">
      <c r="A1295" s="1" t="s">
        <v>2185</v>
      </c>
      <c r="B1295" s="1" t="s">
        <v>2186</v>
      </c>
      <c r="C1295" s="2" t="str">
        <f>IFERROR(__xludf.DUMMYFUNCTION("GOOGLETRANSLATE(B1295, ""en"", ""vi"")"),"Việc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và"&amp;" tác động tổng thể của nó.")</f>
        <v>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 tác động tổng thể của nó.</v>
      </c>
      <c r="D1295" s="2"/>
    </row>
    <row r="1296">
      <c r="A1296" s="1" t="s">
        <v>2187</v>
      </c>
      <c r="B1296" s="1" t="s">
        <v>2188</v>
      </c>
      <c r="C1296" s="2" t="str">
        <f>IFERROR(__xludf.DUMMYFUNCTION("GOOGLETRANSLATE(B1296, ""en"", ""vi"")"),"Bài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f>
        <v>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v>
      </c>
      <c r="D1296" s="2"/>
    </row>
    <row r="1297">
      <c r="A1297" s="1" t="s">
        <v>371</v>
      </c>
      <c r="B1297" s="1" t="s">
        <v>2189</v>
      </c>
      <c r="C1297" s="2" t="str">
        <f>IFERROR(__xludf.DUMMYFUNCTION("GOOGLETRANSLATE(B1297, ""en"", ""vi"")"),"Bài hát này có [ti0me1 s2ig3na4tu5re6] độc đáo và thời lượng của nó là [T1M213] giây.")</f>
        <v>Bài hát này có [ti0me1 s2ig3na4tu5re6] độc đáo và thời lượng của nó là [T1M213] giây.</v>
      </c>
      <c r="D1297" s="2"/>
    </row>
    <row r="1298">
      <c r="A1298" s="1" t="s">
        <v>2190</v>
      </c>
      <c r="B1298" s="1" t="s">
        <v>2191</v>
      </c>
      <c r="C1298" s="2" t="str">
        <f>IFERROR(__xludf.DUMMYFUNCTION("GOOGLETRANSLATE(B1298, ""en"", ""vi"")"),"Bài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"&amp;"các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b"&amp;"ật so với các sáng tác khác dựa trên [ti0me1 s2ig3na4tu5re6] truyền thống hơn.")</f>
        <v>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bật so với các sáng tác khác dựa trên [ti0me1 s2ig3na4tu5re6] truyền thống hơn.</v>
      </c>
      <c r="D1298" s="2"/>
    </row>
    <row r="1299">
      <c r="A1299" s="1" t="s">
        <v>2192</v>
      </c>
      <c r="B1299" s="1" t="s">
        <v>2193</v>
      </c>
      <c r="C1299" s="2" t="str">
        <f>IFERROR(__xludf.DUMMYFUNCTION("GOOGLETRANSLATE(B1299, ""en"", ""vi"")"),"Nhạc trong bài hát này được phát với nhịp độ nhàn nhã và kéo dài khoảng [[N01U12M23_34B45A56R67S78]8 b9ar0s1]. [te0mp1o2] của bài hát vừa phải và [I1N2S3T4R5U6M7E8N9T0S1] không có trong đó.")</f>
        <v>Nhạc trong bài hát này được phát với nhịp độ nhàn nhã và kéo dài khoảng [[N01U12M23_34B45A56R67S78]8 b9ar0s1]. [te0mp1o2] của bài hát vừa phải và [I1N2S3T4R5U6M7E8N9T0S1] không có trong đó.</v>
      </c>
      <c r="D1299" s="2"/>
    </row>
    <row r="1300">
      <c r="A1300" s="1" t="s">
        <v>2194</v>
      </c>
      <c r="B1300" s="1" t="s">
        <v>2195</v>
      </c>
      <c r="C1300" s="2" t="str">
        <f>IFERROR(__xludf.DUMMYFUNCTION("GOOGLETRANSLATE(B1300, ""en"", ""vi"")"),"Bản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tă"&amp;"ng thêm hiệu ứng tổng thể, mang lại cho bản nhạc một nét riêng biệt và tạo ra trải nghiệm nghe độc ​​đáo. Mặc dù thiếu năng lượng và tính năng động, những lựa chọn có chủ ý được thực hiện trong sáng tác này thể hiện một cách tiếp cận chu đáo và có chủ đíc"&amp;"h trong việc sáng tác âm nhạc.")</f>
        <v>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tăng thêm hiệu ứng tổng thể, mang lại cho bản nhạc một nét riêng biệt và tạo ra trải nghiệm nghe độc ​​đáo. Mặc dù thiếu năng lượng và tính năng động, những lựa chọn có chủ ý được thực hiện trong sáng tác này thể hiện một cách tiếp cận chu đáo và có chủ đích trong việc sáng tác âm nhạc.</v>
      </c>
      <c r="D1300" s="2"/>
    </row>
    <row r="1301">
      <c r="A1301" s="1" t="s">
        <v>2196</v>
      </c>
      <c r="B1301" s="1" t="s">
        <v>2197</v>
      </c>
      <c r="C1301" s="2" t="str">
        <f>IFERROR(__xludf.DUMMYFUNCTION("GOOGLETRANSLATE(B1301, ""en"", ""vi"")"),"Loại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[T1I2M3E4_5S6"&amp;"I7G8N9A0T1U2R3E4].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kết"&amp;" hợp với nhau để tạo nên một trải nghiệm âm nhạc nhẹ nhàng và giàu cảm xúc.")</f>
        <v>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 hợp với nhau để tạo nên một trải nghiệm âm nhạc nhẹ nhàng và giàu cảm xúc.</v>
      </c>
      <c r="D1301" s="2"/>
    </row>
    <row r="1302">
      <c r="A1302" s="1" t="s">
        <v>2198</v>
      </c>
      <c r="B1302" s="1" t="s">
        <v>2199</v>
      </c>
      <c r="C1302" s="2" t="str">
        <f>IFERROR(__xludf.DUMMYFUNCTION("GOOGLETRANSLATE(B1302, ""en"", ""vi"")"),"[ti0me1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sẽ"&amp;"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f>
        <v>[ti0me1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v>
      </c>
      <c r="D1302" s="2"/>
    </row>
    <row r="1303">
      <c r="A1303" s="1" t="s">
        <v>2200</v>
      </c>
      <c r="B1303" s="1" t="s">
        <v>2201</v>
      </c>
      <c r="C1303" s="2" t="str">
        <f>IFERROR(__xludf.DUMMYFUNCTION("GOOGLETRANSLATE(B1303, ""en"", ""vi"")"),"[ti0me1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độ"&amp;"c đáo. Điều thú vị là bài hát đã chọn không kết hợp một số nhạc cụ nhất định, điều này chỉ làm tăng thêm sự khác biệt và sáng tạo của nó.")</f>
        <v>[ti0me1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độc đáo. Điều thú vị là bài hát đã chọn không kết hợp một số nhạc cụ nhất định, điều này chỉ làm tăng thêm sự khác biệt và sáng tạo của nó.</v>
      </c>
      <c r="D1303" s="2"/>
    </row>
    <row r="1304">
      <c r="A1304" s="1" t="s">
        <v>2202</v>
      </c>
      <c r="B1304" s="1" t="s">
        <v>2203</v>
      </c>
      <c r="C1304" s="2" t="str">
        <f>IFERROR(__xludf.DUMMYFUNCTION("GOOGLETRANSLATE(B1304, ""en"", ""vi"")"),"Bài hát này có thời lượng [T1M213] giây và phạm vi cao độ của nó nằm trong [R1A2N3G4E5] [oc0ta1ve2s3]. Âm nhạc bao gồm [[N01U12M23_34B45A56R67S78]8 b9ar0s1], với nhịp điệu rất êm dịu.")</f>
        <v>Bài hát này có thời lượng [T1M213] giây và phạm vi cao độ của nó nằm trong [R1A2N3G4E5] [oc0ta1ve2s3]. Âm nhạc bao gồm [[N01U12M23_34B45A56R67S78]8 b9ar0s1], với nhịp điệu rất êm dịu.</v>
      </c>
      <c r="D1304" s="2"/>
    </row>
    <row r="1305">
      <c r="A1305" s="1" t="s">
        <v>2204</v>
      </c>
      <c r="B1305" s="1" t="s">
        <v>2205</v>
      </c>
      <c r="C1305" s="2" t="str">
        <f>IFERROR(__xludf.DUMMYFUNCTION("GOOGLETRANSLATE(B1305, ""en"", ""vi"")"),"Đoạn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ph"&amp;"ạm vi cao độ và bố cục tổng thể của bản nhạc.")</f>
        <v>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phạm vi cao độ và bố cục tổng thể của bản nhạc.</v>
      </c>
      <c r="D1305" s="2"/>
    </row>
    <row r="1306">
      <c r="A1306" s="1" t="s">
        <v>2206</v>
      </c>
      <c r="B1306" s="1" t="s">
        <v>2207</v>
      </c>
      <c r="C1306" s="2" t="str">
        <f>IFERROR(__xludf.DUMMYFUNCTION("GOOGLETRANSLATE(B1306, ""en"", ""vi"")"),"Bài hát này dài [T1M213] giây và di chuyển nhanh. Bất chấp tốc độ của nó, bạn sẽ không nghe thấy bất kỳ [I1N2S3T4R5U6M7E8N9T0S1] nào trong bài hát này.")</f>
        <v>Bài hát này dài [T1M213] giây và di chuyển nhanh. Bất chấp tốc độ của nó, bạn sẽ không nghe thấy bất kỳ [I1N2S3T4R5U6M7E8N9T0S1] nào trong bài hát này.</v>
      </c>
      <c r="D1306" s="2"/>
    </row>
    <row r="1307">
      <c r="A1307" s="1" t="s">
        <v>1931</v>
      </c>
      <c r="B1307" s="1" t="s">
        <v>2208</v>
      </c>
      <c r="C1307" s="2" t="str">
        <f>IFERROR(__xludf.DUMMYFUNCTION("GOOGLETRANSLATE(B1307, ""en"", ""vi"")"),"Bài hát này có thời lượng [T1M213] giây và có nhịp điệu không quá nhanh cũng không quá chậm. Ngoài ra, [ti0me1 s2ig3na4tu5re6] của nó không được sử dụng phổ biến, điều này tạo thêm chất lượng độc đáo cho tác phẩm.")</f>
        <v>Bài hát này có thời lượng [T1M213] giây và có nhịp điệu không quá nhanh cũng không quá chậm. Ngoài ra, [ti0me1 s2ig3na4tu5re6] của nó không được sử dụng phổ biến, điều này tạo thêm chất lượng độc đáo cho tác phẩm.</v>
      </c>
      <c r="D1307" s="2"/>
    </row>
    <row r="1308">
      <c r="A1308" s="1" t="s">
        <v>1016</v>
      </c>
      <c r="B1308" s="1" t="s">
        <v>2209</v>
      </c>
      <c r="C1308" s="2" t="str">
        <f>IFERROR(__xludf.DUMMYFUNCTION("GOOGLETRANSLATE(B1308, ""en"", ""vi"")"),"Bản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"&amp;"8[T91I02M13E24_35S46I57G68N79A80T91U02R13E24]3]. Âm nhạc tuy ở mức thấp-[te0mp1o2] nhưng lại chứa đầy [E1M2O3T4I5O6N7].")</f>
        <v>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8[T91I02M13E24_35S46I57G68N79A80T91U02R13E24]3]. Âm nhạc tuy ở mức thấp-[te0mp1o2] nhưng lại chứa đầy [E1M2O3T4I5O6N7].</v>
      </c>
      <c r="D1308" s="2"/>
    </row>
    <row r="1309">
      <c r="A1309" s="1" t="s">
        <v>381</v>
      </c>
      <c r="B1309" s="1" t="s">
        <v>2210</v>
      </c>
      <c r="C1309" s="2" t="str">
        <f>IFERROR(__xludf.DUMMYFUNCTION("GOOGLETRANSLATE(B1309, ""en"", ""vi"")"),"Loại nhạc này mang đến trải nghiệm nghe đa dạng và sống động, được làm phong phú nhờ [I1N2S3T4R5U6M7E8N9T0S1], với phạm vi cao độ trải dài [R1A2N3G4E5] [oc0ta1ve2s3].")</f>
        <v>Loại nhạc này mang đến trải nghiệm nghe đa dạng và sống động, được làm phong phú nhờ [I1N2S3T4R5U6M7E8N9T0S1], với phạm vi cao độ trải dài [R1A2N3G4E5] [oc0ta1ve2s3].</v>
      </c>
      <c r="D1309" s="2"/>
    </row>
    <row r="1310">
      <c r="A1310" s="1" t="s">
        <v>612</v>
      </c>
      <c r="B1310" s="1" t="s">
        <v>2211</v>
      </c>
      <c r="C1310" s="2" t="str">
        <f>IFERROR(__xludf.DUMMYFUNCTION("GOOGLETRANSLATE(B1310, ""en"", ""vi"")"),"Nhịp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tiến"&amp;"g gảy đàn ghi-ta hay giai điệu của đàn piano, âm nhạc sẽ đưa người nghe đến một trạng thái cảm xúc khác, gợi lên nhiều cảm xúc và cảm xúc có thể vừa phấn khởi vừa phấn chấn. Âm nhạc không chỉ là một tập hợp âm thanh mà còn trở thành một phương tiện biểu đ"&amp;"ạt và kết nối mạnh mẽ.")</f>
        <v>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tiếng gảy đàn ghi-ta hay giai điệu của đàn piano, âm nhạc sẽ đưa người nghe đến một trạng thái cảm xúc khác, gợi lên nhiều cảm xúc và cảm xúc có thể vừa phấn khởi vừa phấn chấn. Âm nhạc không chỉ là một tập hợp âm thanh mà còn trở thành một phương tiện biểu đạt và kết nối mạnh mẽ.</v>
      </c>
      <c r="D1310" s="2"/>
    </row>
    <row r="1311">
      <c r="A1311" s="1" t="s">
        <v>2212</v>
      </c>
      <c r="B1311" s="1" t="s">
        <v>2213</v>
      </c>
      <c r="C1311" s="2" t="str">
        <f>IFERROR(__xludf.DUMMYFUNCTION("GOOGLETRANSLATE(B1311, ""en"", ""vi"")"),"Bản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bài"&amp;" hát là sự thể hiện cổ điển của âm nhạc [G1E2N3R4E5].")</f>
        <v>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 hát là sự thể hiện cổ điển của âm nhạc [G1E2N3R4E5].</v>
      </c>
      <c r="D1311" s="2"/>
    </row>
    <row r="1312">
      <c r="A1312" s="1" t="s">
        <v>2214</v>
      </c>
      <c r="B1312" s="1" t="s">
        <v>2215</v>
      </c>
      <c r="C1312" s="2" t="str">
        <f>IFERROR(__xludf.DUMMYFUNCTION("GOOGLETRANSLATE(B1312, ""en"", ""vi"")"),"Độ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th"&amp;"ể loại [G1E2N3R4E5].")</f>
        <v>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thể loại [G1E2N3R4E5].</v>
      </c>
      <c r="D1312" s="2"/>
    </row>
    <row r="1313">
      <c r="A1313" s="1" t="s">
        <v>2216</v>
      </c>
      <c r="B1313" s="1" t="s">
        <v>2217</v>
      </c>
      <c r="C1313" s="2" t="str">
        <f>IFERROR(__xludf.DUMMYFUNCTION("GOOGLETRANSLATE(B1313, ""en"", ""vi"")"),"Bản nhạc này được sáng tác trong [[K01E12Y23]3 k4ey5] và di chuyển với tốc độ nhanh với nhịp độ rất nhanh [te0mp1o2]. Phong cách của bài hát phản ánh truyền thống âm nhạc [G1E2N3R4E5].")</f>
        <v>Bản nhạc này được sáng tác trong [[K01E12Y23]3 k4ey5] và di chuyển với tốc độ nhanh với nhịp độ rất nhanh [te0mp1o2]. Phong cách của bài hát phản ánh truyền thống âm nhạc [G1E2N3R4E5].</v>
      </c>
      <c r="D1313" s="2"/>
    </row>
    <row r="1314">
      <c r="A1314" s="1" t="s">
        <v>2218</v>
      </c>
      <c r="B1314" s="1" t="s">
        <v>2219</v>
      </c>
      <c r="C1314" s="2" t="str">
        <f>IFERROR(__xludf.DUMMYFUNCTION("GOOGLETRANSLATE(B1314, ""en"", ""vi"")"),"Đồng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nhờ"&amp;" âm thanh độc đáo. Việc sử dụng [I1N2S3T4R5U6M7E8N9T0S1] đóng một vai trò quan trọng trong việc tạo ra bầu không khí và cảm nhận tổng thể của âm nhạc.")</f>
        <v>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 âm thanh độc đáo. Việc sử dụng [I1N2S3T4R5U6M7E8N9T0S1] đóng một vai trò quan trọng trong việc tạo ra bầu không khí và cảm nhận tổng thể của âm nhạc.</v>
      </c>
      <c r="D1314" s="2"/>
    </row>
    <row r="1315">
      <c r="A1315" s="1" t="s">
        <v>110</v>
      </c>
      <c r="B1315" s="1" t="s">
        <v>2220</v>
      </c>
      <c r="C1315" s="2" t="str">
        <f>IFERROR(__xludf.DUMMYFUNCTION("GOOGLETRANSLATE(B1315, ""en"", ""vi"")"),"Phạm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c"&amp;"họn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"&amp;"thời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dẫ"&amp;"n.")</f>
        <v>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dẫn.</v>
      </c>
      <c r="D1315" s="2"/>
    </row>
    <row r="1316">
      <c r="A1316" s="1" t="s">
        <v>1057</v>
      </c>
      <c r="B1316" s="1" t="s">
        <v>2221</v>
      </c>
      <c r="C1316" s="2" t="str">
        <f>IFERROR(__xludf.DUMMYFUNCTION("GOOGLETRANSLATE(B1316, ""en"", ""vi"")"),"Với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[I1N2S"&amp;"3T4R5U6M7E8N9T0S1] khác nhau được sử dụng trong biểu diễn âm nhạc, trong khi [ti0me1 s2ig3na4tu5re6] của âm nhạc là [T1I2M3E4_5S6I7G8N9A0T1U2R3E4]. Thành phần tốc độ cao này truyền tải hiệu quả [E1M2O3T4I5O6N7].")</f>
        <v>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[I1N2S3T4R5U6M7E8N9T0S1] khác nhau được sử dụng trong biểu diễn âm nhạc, trong khi [ti0me1 s2ig3na4tu5re6] của âm nhạc là [T1I2M3E4_5S6I7G8N9A0T1U2R3E4]. Thành phần tốc độ cao này truyền tải hiệu quả [E1M2O3T4I5O6N7].</v>
      </c>
      <c r="D1316" s="2"/>
    </row>
    <row r="1317">
      <c r="A1317" s="1" t="s">
        <v>2222</v>
      </c>
      <c r="B1317" s="1" t="s">
        <v>2223</v>
      </c>
      <c r="C1317" s="2" t="str">
        <f>IFERROR(__xludf.DUMMYFUNCTION("GOOGLETRANSLATE(B1317, ""en"", ""vi"")"),"Bản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c"&amp;"ó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nhạ"&amp;"c [G1E2N3R4E5], tạo nên một bản nhạc lôi cuốn và được trau chuốt kỹ lưỡng.")</f>
        <v>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nhạc [G1E2N3R4E5], tạo nên một bản nhạc lôi cuốn và được trau chuốt kỹ lưỡng.</v>
      </c>
      <c r="D1317" s="2"/>
    </row>
    <row r="1318">
      <c r="A1318" s="1" t="s">
        <v>412</v>
      </c>
      <c r="B1318" s="1" t="s">
        <v>2224</v>
      </c>
      <c r="C1318" s="2" t="str">
        <f>IFERROR(__xludf.DUMMYFUNCTION("GOOGLETRANSLATE(B1318, ""en"", ""vi"")"),"Dải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khôn"&amp;"g phải là một phần của nhạc cụ. Với [ti0me1 s2ig3na4tu5re6 o7f 8[T91I02M13E24_35S46I57G68N79A80T91U02R13E24]3], âm nhạc chậm chạp này thể hiện [E1M2O3T4I5O6N7].")</f>
        <v>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không phải là một phần của nhạc cụ. Với [ti0me1 s2ig3na4tu5re6 o7f 8[T91I02M13E24_35S46I57G68N79A80T91U02R13E24]3], âm nhạc chậm chạp này thể hiện [E1M2O3T4I5O6N7].</v>
      </c>
      <c r="D1318" s="2"/>
    </row>
    <row r="1319">
      <c r="A1319" s="1" t="s">
        <v>2225</v>
      </c>
      <c r="B1319" s="1" t="s">
        <v>2226</v>
      </c>
      <c r="C1319" s="2" t="str">
        <f>IFERROR(__xludf.DUMMYFUNCTION("GOOGLETRANSLATE(B1319, ""en"", ""vi"")"),"Với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nhan"&amp;"h nhưng bài hát không mang nét đặc trưng của phong cách [G1E2N3R4E5].")</f>
        <v>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nhanh nhưng bài hát không mang nét đặc trưng của phong cách [G1E2N3R4E5].</v>
      </c>
      <c r="D1319" s="2"/>
    </row>
    <row r="1320">
      <c r="A1320" s="1" t="s">
        <v>2227</v>
      </c>
      <c r="B1320" s="1" t="s">
        <v>2228</v>
      </c>
      <c r="C1320" s="2" t="str">
        <f>IFERROR(__xludf.DUMMYFUNCTION("GOOGLETRANSLATE(B1320, ""en"", ""vi"")"),"Âm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"&amp;"[ti0me1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f>
        <v>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v>
      </c>
      <c r="D1320" s="2"/>
    </row>
    <row r="1321">
      <c r="A1321" s="1" t="s">
        <v>2229</v>
      </c>
      <c r="B1321" s="1" t="s">
        <v>2230</v>
      </c>
      <c r="C1321" s="2" t="str">
        <f>IFERROR(__xludf.DUMMYFUNCTION("GOOGLETRANSLATE(B1321, ""en"", ""vi"")"),"Việc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d"&amp;"ụ điển hình cho phong cách [G1E2N3R4E5]. Nhìn chung, sự kết hợp của các yếu tố này mang lại trải nghiệm âm nhạc độc đáo và quyến rũ.")</f>
        <v>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dụ điển hình cho phong cách [G1E2N3R4E5]. Nhìn chung, sự kết hợp của các yếu tố này mang lại trải nghiệm âm nhạc độc đáo và quyến rũ.</v>
      </c>
      <c r="D1321" s="2"/>
    </row>
    <row r="1322">
      <c r="A1322" s="1" t="s">
        <v>1014</v>
      </c>
      <c r="B1322" s="1" t="s">
        <v>2231</v>
      </c>
      <c r="C1322" s="2" t="str">
        <f>IFERROR(__xludf.DUMMYFUNCTION("GOOGLETRANSLATE(B1322, ""en"", ""vi"")"),"Phạm vi cao độ của bản nhạc này là [R1A2N3G4E5] [oc0ta1ve2s3] mang lại trải nghiệm nghe độc ​​đáo và đáng nhớ, trong khi [[K01E12Y23]3 k4ey5] mang lại chất lượng cảm xúc đặc biệt. Với thời lượng [T1M213] giây, nhịp điệu vừa phải và nhất quán của bài hát đ"&amp;"ặt nền 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"&amp;"chậm rãi, âm nhạc mang đậm phong cách truyền thống [G1E2N3R4E5], tạo nên trải nghiệm phong phú và đắm chìm.")</f>
        <v>Phạm vi cao độ của bản nhạc này là [R1A2N3G4E5] [oc0ta1ve2s3] mang lại trải nghiệm nghe độc ​​đáo và đáng nhớ, trong khi [[K01E12Y23]3 k4ey5] mang lại chất lượng cảm xúc đặc biệt. Với thời lượng [T1M213] giây, nhịp điệu vừa phải và nhất quán của bài hát đặt nền 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chậm rãi, âm nhạc mang đậm phong cách truyền thống [G1E2N3R4E5], tạo nên trải nghiệm phong phú và đắm chìm.</v>
      </c>
      <c r="D1322" s="2"/>
    </row>
    <row r="1323">
      <c r="A1323" s="1" t="s">
        <v>2232</v>
      </c>
      <c r="B1323" s="1" t="s">
        <v>2233</v>
      </c>
      <c r="C1323" s="2" t="str">
        <f>IFERROR(__xludf.DUMMYFUNCTION("GOOGLETRANSLATE(B1323, ""en"", ""vi"")"),"Nhịp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"&amp;"bài hát không bị ảnh hưởng nặng nề bởi các quy ước của thể loại [G1E2N3R4E5], mang lại trải nghiệm nghe độc ​​đáo và mới mẻ.")</f>
        <v>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bài hát không bị ảnh hưởng nặng nề bởi các quy ước của thể loại [G1E2N3R4E5], mang lại trải nghiệm nghe độc ​​đáo và mới mẻ.</v>
      </c>
      <c r="D1323" s="2"/>
    </row>
    <row r="1324">
      <c r="A1324" s="1" t="s">
        <v>2234</v>
      </c>
      <c r="B1324" s="1" t="s">
        <v>2235</v>
      </c>
      <c r="C1324" s="2" t="str">
        <f>IFERROR(__xludf.DUMMYFUNCTION("GOOGLETRANSLATE(B1324, ""en"", ""vi"")"),"Bài hát này là sự thể hiện chân thực của thể loại [G1E2N3R4E5], với một bản nhạc kéo dài trong [T1M213] giây. Nó có nhịp điệu ổn định và vừa phải, kèm theo [ti0me1 s2ig3na4tu5re6 o7f 8[T91I02M13E24_35S46I57G68N79A80T91U02R13E24]3].")</f>
        <v>Bài hát này là sự thể hiện chân thực của thể loại [G1E2N3R4E5], với một bản nhạc kéo dài trong [T1M213] giây. Nó có nhịp điệu ổn định và vừa phải, kèm theo [ti0me1 s2ig3na4tu5re6 o7f 8[T91I02M13E24_35S46I57G68N79A80T91U02R13E24]3].</v>
      </c>
      <c r="D1324" s="2"/>
    </row>
    <row r="1325">
      <c r="A1325" s="1" t="s">
        <v>381</v>
      </c>
      <c r="B1325" s="1" t="s">
        <v>2236</v>
      </c>
      <c r="C1325" s="2" t="str">
        <f>IFERROR(__xludf.DUMMYFUNCTION("GOOGLETRANSLATE(B1325, ""en"", ""vi"")"),"Phạm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bả"&amp;"n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thàn"&amp;"h phần quan trọng của bố cục.")</f>
        <v>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thành phần quan trọng của bố cục.</v>
      </c>
      <c r="D1325" s="2"/>
    </row>
    <row r="1326">
      <c r="A1326" s="1" t="s">
        <v>2237</v>
      </c>
      <c r="B1326" s="1" t="s">
        <v>2238</v>
      </c>
      <c r="C1326" s="2" t="str">
        <f>IFERROR(__xludf.DUMMYFUNCTION("GOOGLETRANSLATE(B1326,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giây,"&amp;"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h"&amp;"oàn toàn thuộc thể loại [G1E2N3R4E5], tạo ra trải nghiệm âm nhạc hấp dẫn và đắm chìm.")</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hoàn toàn thuộc thể loại [G1E2N3R4E5], tạo ra trải nghiệm âm nhạc hấp dẫn và đắm chìm.</v>
      </c>
      <c r="D1326" s="2"/>
    </row>
    <row r="1327">
      <c r="A1327" s="1" t="s">
        <v>188</v>
      </c>
      <c r="B1327" s="1" t="s">
        <v>2239</v>
      </c>
      <c r="C1327" s="2" t="str">
        <f>IFERROR(__xludf.DUMMYFUNCTION("GOOGLETRANSLATE(B1327, ""en"", ""vi"")"),"Bản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khôn"&amp;"g có [I1N2S3T4R5U6M7E8N9T0S1], trong khi vẫn tuân thủ đồng hồ đo [T1I2M3E4_5S6I7G8N9A0T1U2R3E4]. Chơi ở tốc độ chậm [te0mp1o2], âm nhạc tràn ngập [E1M2O3T4I5O6N7].")</f>
        <v>Bản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không có [I1N2S3T4R5U6M7E8N9T0S1], trong khi vẫn tuân thủ đồng hồ đo [T1I2M3E4_5S6I7G8N9A0T1U2R3E4]. Chơi ở tốc độ chậm [te0mp1o2], âm nhạc tràn ngập [E1M2O3T4I5O6N7].</v>
      </c>
      <c r="D1327" s="2"/>
    </row>
    <row r="1328">
      <c r="A1328" s="1" t="s">
        <v>1023</v>
      </c>
      <c r="B1328" s="1" t="s">
        <v>2240</v>
      </c>
      <c r="C1328" s="2" t="str">
        <f>IFERROR(__xludf.DUMMYFUNCTION("GOOGLETRANSLATE(B1328, ""en"", ""vi"")"),"
Trong bài hát này, nhạc cụ không phải là một phần của nhạc cụ.")</f>
        <v>
Trong bài hát này, nhạc cụ không phải là một phần của nhạc cụ.</v>
      </c>
      <c r="D1328" s="2"/>
    </row>
    <row r="1329">
      <c r="A1329" s="1" t="s">
        <v>1223</v>
      </c>
      <c r="B1329" s="1" t="s">
        <v>2241</v>
      </c>
      <c r="C1329" s="2" t="str">
        <f>IFERROR(__xludf.DUMMYFUNCTION("GOOGLETRANSLATE(B1329, ""en"", ""vi"")"),"Bản nhạc sử dụng phạm vi cao độ cụ thể trải dài [R1A2N3G4E5] [oc0ta1ve2s3] để tạo ra âm thanh gắn kết và thống nhất. Việc sử dụng [[K01E12Y23]3 k4ey5] càng làm tăng thêm bảng âm thanh phong phú và sống động của âm nhạc. Ngoài ra, nhịp điệu trong bài hát n"&amp;"hẹ nhàng, dễ nghe, hoàn thiện tổng thể tâm trạng hài hòa, thư giãn của tác phẩm.")</f>
        <v>Bản nhạc sử dụng phạm vi cao độ cụ thể trải dài [R1A2N3G4E5] [oc0ta1ve2s3] để tạo ra âm thanh gắn kết và thống nhất. Việc sử dụng [[K01E12Y23]3 k4ey5] càng làm tăng thêm bảng âm thanh phong phú và sống động của âm nhạc. Ngoài ra, nhịp điệu trong bài hát nhẹ nhàng, dễ nghe, hoàn thiện tổng thể tâm trạng hài hòa, thư giãn của tác phẩm.</v>
      </c>
      <c r="D1329" s="2"/>
    </row>
    <row r="1330">
      <c r="A1330" s="1" t="s">
        <v>435</v>
      </c>
      <c r="B1330" s="1" t="s">
        <v>2242</v>
      </c>
      <c r="C1330" s="2" t="str">
        <f>IFERROR(__xludf.DUMMYFUNCTION("GOOGLETRANSLATE(B1330, ""en"", ""vi"")"),"Âm nhạc có phạm vi cao độ nằm trong khoảng [R1A2N3G4E5] [oc0ta1ve2s3] và tuân theo mét [T1I2M3E4_5S6I7G8N9A0T1U2R3E4].")</f>
        <v>Âm nhạc có phạm vi cao độ nằm trong khoảng [R1A2N3G4E5] [oc0ta1ve2s3] và tuân theo mét [T1I2M3E4_5S6I7G8N9A0T1U2R3E4].</v>
      </c>
      <c r="D1330" s="2"/>
    </row>
    <row r="1331">
      <c r="A1331" s="1" t="s">
        <v>2243</v>
      </c>
      <c r="B1331" s="1" t="s">
        <v>2244</v>
      </c>
      <c r="C1331" s="2" t="str">
        <f>IFERROR(__xludf.DUMMYFUNCTION("GOOGLETRANSLATE(B1331, ""en"", ""vi"")"),"Bài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bìn"&amp;"h thông qua cách sáng tác đơn giản nhưng hiệu quả.")</f>
        <v>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bình thông qua cách sáng tác đơn giản nhưng hiệu quả.</v>
      </c>
      <c r="D1331" s="2"/>
    </row>
    <row r="1332">
      <c r="A1332" s="1" t="s">
        <v>682</v>
      </c>
      <c r="B1332" s="1" t="s">
        <v>2245</v>
      </c>
      <c r="C1332" s="2" t="str">
        <f>IFERROR(__xludf.DUMMYFUNCTION("GOOGLETRANSLATE(B1332, ""en"", ""vi"")"),"Việc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n"&amp;"hững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"&amp;"đều có khả năng đưa người nghe đến một thế giới khác, một thế giới nơi họ có thể lạc vào vẻ đẹp và sự phức tạp của âm thanh.")</f>
        <v>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đều có khả năng đưa người nghe đến một thế giới khác, một thế giới nơi họ có thể lạc vào vẻ đẹp và sự phức tạp của âm thanh.</v>
      </c>
      <c r="D1332" s="2"/>
    </row>
    <row r="1333">
      <c r="A1333" s="1" t="s">
        <v>1490</v>
      </c>
      <c r="B1333" s="1" t="s">
        <v>2246</v>
      </c>
      <c r="C1333" s="2" t="str">
        <f>IFERROR(__xludf.DUMMYFUNCTION("GOOGLETRANSLATE(B1333, ""en"", ""vi"")"),"Phạm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đón"&amp;"g vai trò quan trọng. Với [ti0me1 s2ig3na4tu5re6 o7f 8[T91I02M13E24_35S46I57G68N79A80T91U02R13E24]3] độc đáo, âm nhạc được phát ở tốc độ chậm [te0mp1o2], thoát khỏi khuôn mẫu điển hình của thể loại [G1E2N3R4E5].")</f>
        <v>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đóng vai trò quan trọng. Với [ti0me1 s2ig3na4tu5re6 o7f 8[T91I02M13E24_35S46I57G68N79A80T91U02R13E24]3] độc đáo, âm nhạc được phát ở tốc độ chậm [te0mp1o2], thoát khỏi khuôn mẫu điển hình của thể loại [G1E2N3R4E5].</v>
      </c>
      <c r="D1333" s="2"/>
    </row>
    <row r="1334">
      <c r="A1334" s="1" t="s">
        <v>79</v>
      </c>
      <c r="B1334" s="1" t="s">
        <v>2247</v>
      </c>
      <c r="C1334" s="2" t="str">
        <f>IFERROR(__xludf.DUMMYFUNCTION("GOOGLETRANSLATE(B1334, ""en"", ""vi"")"),"Dải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[ti0me1"&amp;" s2ig3na4tu5re6] [T1I2M3E4_5S6I7G8N9A0T1U2R3E4] nằm ngoài tiêu chuẩn. Thứ âm nhạc chậm rãi này thấm đẫm [E1M2O3T4I5O6N7], góp phần tạo nên âm thanh độc đáo và vang dội.")</f>
        <v>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 s2ig3na4tu5re6] [T1I2M3E4_5S6I7G8N9A0T1U2R3E4] nằm ngoài tiêu chuẩn. Thứ âm nhạc chậm rãi này thấm đẫm [E1M2O3T4I5O6N7], góp phần tạo nên âm thanh độc đáo và vang dội.</v>
      </c>
      <c r="D1334" s="2"/>
    </row>
    <row r="1335">
      <c r="A1335" s="1" t="s">
        <v>259</v>
      </c>
      <c r="B1335" s="1" t="s">
        <v>2248</v>
      </c>
      <c r="C1335" s="2" t="str">
        <f>IFERROR(__xludf.DUMMYFUNCTION("GOOGLETRANSLATE(B1335, ""en"", ""vi"")"),"Đoạn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nh"&amp;"ạc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t"&amp;"ạp về mặt kỹ thuật.")</f>
        <v>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tạp về mặt kỹ thuật.</v>
      </c>
      <c r="D1335" s="2"/>
    </row>
    <row r="1336">
      <c r="A1336" s="1" t="s">
        <v>2249</v>
      </c>
      <c r="B1336" s="1" t="s">
        <v>2250</v>
      </c>
      <c r="C1336" s="2" t="str">
        <f>IFERROR(__xludf.DUMMYFUNCTION("GOOGLETRANSLATE(B1336, ""en"", ""vi"")"),"Âm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nữa"&amp;" vào tâm trạng chung của âm nhạc.")</f>
        <v>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 vào tâm trạng chung của âm nhạc.</v>
      </c>
      <c r="D1336" s="2"/>
    </row>
    <row r="1337">
      <c r="A1337" s="1" t="s">
        <v>2251</v>
      </c>
      <c r="B1337" s="1" t="s">
        <v>2252</v>
      </c>
      <c r="C1337" s="2" t="str">
        <f>IFERROR(__xludf.DUMMYFUNCTION("GOOGLETRANSLATE(B1337, ""en"", ""vi"")"),"Bài hát này có phạm vi cao độ trong [R1A2N3G4E5] [oc0ta1ve2s3] và phản ánh truyền thống âm nhạc [G1E2N3R4E5]. [te0mp1o2] của nó có cường độ cao và âm nhạc phải nổi bật với [I1N2S3T4R5U6M7E8N9T0S1].")</f>
        <v>Bài hát này có phạm vi cao độ trong [R1A2N3G4E5] [oc0ta1ve2s3] và phản ánh truyền thống âm nhạc [G1E2N3R4E5]. [te0mp1o2] của nó có cường độ cao và âm nhạc phải nổi bật với [I1N2S3T4R5U6M7E8N9T0S1].</v>
      </c>
      <c r="D1337" s="2"/>
    </row>
    <row r="1338">
      <c r="A1338" s="1" t="s">
        <v>259</v>
      </c>
      <c r="B1338" s="1" t="s">
        <v>2253</v>
      </c>
      <c r="C1338" s="2" t="str">
        <f>IFERROR(__xludf.DUMMYFUNCTION("GOOGLETRANSLATE(B1338, ""en"", ""vi"")"),"Loại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m"&amp;"ặt trong bài hát này là [I1N2S3T4R5U6M7E8N9T0S1]. Ngoài ra, nó sử dụng một [ti0me1 s2ig3na4tu5re6 o7f 8[T91I02M13E24_35S46I57G68N79A80T91U02R13E24]3 không phổ biến. Chơi ở tốc độ trung bình, âm nhạc gợi lên cảm giác [E1M2O3T4I5O6N7].")</f>
        <v>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mặt trong bài hát này là [I1N2S3T4R5U6M7E8N9T0S1]. Ngoài ra, nó sử dụng một [ti0me1 s2ig3na4tu5re6 o7f 8[T91I02M13E24_35S46I57G68N79A80T91U02R13E24]3 không phổ biến. Chơi ở tốc độ trung bình, âm nhạc gợi lên cảm giác [E1M2O3T4I5O6N7].</v>
      </c>
      <c r="D1338" s="2"/>
    </row>
    <row r="1339">
      <c r="A1339" s="1" t="s">
        <v>2254</v>
      </c>
      <c r="B1339" s="1" t="s">
        <v>2255</v>
      </c>
      <c r="C1339" s="2" t="str">
        <f>IFERROR(__xludf.DUMMYFUNCTION("GOOGLETRANSLATE(B1339, ""en"", ""vi"")"),"Giai điệu của bài hát này không có bất kỳ nhạc cụ nào. Thay vào đó, dải cao độ của [R1A2N3G4E5] [oc0ta1ve2s3] được sử dụng để tạo ra đặc tính riêng biệt nhằm nhấn mạnh chiều sâu cảm xúc của âm nhạc. Bài hát có tổng cộng [[N01U12M23_34B45A56R67S78]8 b9ar0s"&amp;"1], nhịp điệu rất êm dịu và nhẹ nhàng. Cùng với nhau, những yếu tố này tạo nên trải nghiệm âm nhạc độc đáo và giàu cảm xúc, chắc chắn sẽ làm say lòng người nghe.")</f>
        <v>Giai điệu của bài hát này không có bất kỳ nhạc cụ nào. Thay vào đó, dải cao độ của [R1A2N3G4E5] [oc0ta1ve2s3] được sử dụng để tạo ra đặc tính riêng biệt nhằm nhấn mạnh chiều sâu cảm xúc của âm nhạc. Bài hát có tổng cộng [[N01U12M23_34B45A56R67S78]8 b9ar0s1], nhịp điệu rất êm dịu và nhẹ nhàng. Cùng với nhau, những yếu tố này tạo nên trải nghiệm âm nhạc độc đáo và giàu cảm xúc, chắc chắn sẽ làm say lòng người nghe.</v>
      </c>
      <c r="D1339" s="2"/>
    </row>
    <row r="1340">
      <c r="A1340" s="1" t="s">
        <v>395</v>
      </c>
      <c r="B1340" s="1" t="s">
        <v>2256</v>
      </c>
      <c r="C1340" s="2" t="str">
        <f>IFERROR(__xludf.DUMMYFUNCTION("GOOGLETRANSLATE(B1340,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v"&amp;"ừa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"&amp;"nhã, thể hiện các quy ước của phong cách [G1E2N3R4E5] và khiến người nghe đắm chìm trong âm thanh quyến rũ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nhã, thể hiện các quy ước của phong cách [G1E2N3R4E5] và khiến người nghe đắm chìm trong âm thanh quyến rũ của nó.</v>
      </c>
      <c r="D1340" s="2"/>
    </row>
    <row r="1341">
      <c r="A1341" s="1" t="s">
        <v>2257</v>
      </c>
      <c r="B1341" s="1" t="s">
        <v>2258</v>
      </c>
      <c r="C1341" s="2" t="str">
        <f>IFERROR(__xludf.DUMMYFUNCTION("GOOGLETRANSLATE(B1341,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th"&amp;"ực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"&amp;"độ vừa phải và độ dài của nó được xác định bởi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độ vừa phải và độ dài của nó được xác định bởi [[N01U12M23_34B45A56R67S78]8 b9ar0s1].</v>
      </c>
      <c r="D1341" s="2"/>
    </row>
    <row r="1342">
      <c r="A1342" s="1" t="s">
        <v>2259</v>
      </c>
      <c r="B1342" s="1" t="s">
        <v>2260</v>
      </c>
      <c r="C1342" s="2" t="str">
        <f>IFERROR(__xludf.DUMMYFUNCTION("GOOGLETRANSLATE(B1342, ""en"", ""vi"")"),"Âm nhạc đang được thảo luận ở đây mang lại trải nghiệm nghe độc ​​đáo và đáng nhớ với dải cao độ [R1A2N3G4E5] [oc0ta1ve2s3]. Việc sử dụng [[K01E12Y23]3 k4ey5] mang đến cho âm nhạc chất lượng cảm xúc đặc biệt được nâng cao hơn nữa nhờ [te0mp1o2] vừa phải. "&amp;"Bài hát có thời lượng [T1M213] giây và bao gồm [[N01U12M23_34B45A56R67S78]8 b9ar0s1]. Mặc dù [ti0me1 s2ig3na4tu5re6] trong bài hát này không mang tính truyền thống nhưng nó không làm giảm đi tác động cảm xúc tổng thể mà âm nhạc truyền tải. Nói về điều này"&amp;", âm nhạc truyền tải [E1M2O3T4I5O6N7] đến người nghe, khiến nó trở thành một tác phẩm nghệ thuật thực sự hấp dẫn.")</f>
        <v>Âm nhạc đang được thảo luận ở đây mang lại trải nghiệm nghe độc ​​đáo và đáng nhớ với dải cao độ [R1A2N3G4E5] [oc0ta1ve2s3]. Việc sử dụng [[K01E12Y23]3 k4ey5] mang đến cho âm nhạc chất lượng cảm xúc đặc biệt được nâng cao hơn nữa nhờ [te0mp1o2] vừa phải. Bài hát có thời lượng [T1M213] giây và bao gồm [[N01U12M23_34B45A56R67S78]8 b9ar0s1]. Mặc dù [ti0me1 s2ig3na4tu5re6] trong bài hát này không mang tính truyền thống nhưng nó không làm giảm đi tác động cảm xúc tổng thể mà âm nhạc truyền tải. Nói về điều này, âm nhạc truyền tải [E1M2O3T4I5O6N7] đến người nghe, khiến nó trở thành một tác phẩm nghệ thuật thực sự hấp dẫn.</v>
      </c>
      <c r="D1342" s="2"/>
    </row>
    <row r="1343">
      <c r="A1343" s="1" t="s">
        <v>2261</v>
      </c>
      <c r="B1343" s="1" t="s">
        <v>2262</v>
      </c>
      <c r="C1343" s="2" t="str">
        <f>IFERROR(__xludf.DUMMYFUNCTION("GOOGLETRANSLATE(B1343, ""en"", ""vi"")"),"Cấu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theo"&amp;", cấu trúc được chế tạo cẩn thận và nhịp điệu sống động sẽ kết hợp với nhau để tạo ra trải nghiệm âm nhạc thực sự khó quên.")</f>
        <v>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 cấu trúc được chế tạo cẩn thận và nhịp điệu sống động sẽ kết hợp với nhau để tạo ra trải nghiệm âm nhạc thực sự khó quên.</v>
      </c>
      <c r="D1343" s="2"/>
    </row>
    <row r="1344">
      <c r="A1344" s="1" t="s">
        <v>2263</v>
      </c>
      <c r="B1344" s="1" t="s">
        <v>2264</v>
      </c>
      <c r="C1344" s="2" t="str">
        <f>IFERROR(__xludf.DUMMYFUNCTION("GOOGLETRANSLATE(B1344, ""en"", ""vi"")"),"Giai điệu của bài hát này được tạo ra mà không sử dụng một nhạc cụ cụ thể nào. Nhịp độ của bài hát được đặt ở mức [te0mp1o2] vừa phải và bạn có thể đếm [[N01U12M23_34B45A56R67S78]8 b9ar0s1] trong đó. Tuy nhiên, âm nhạc trở nên sống động thông qua việc sử "&amp;"dụng nhiều loại nhạc cụ khác nhau. Các nhạc cụ này phối hợp với nhau để tạo ra âm thanh sống động và sống động, bổ sung cho giai điệu và nâng cao trải nghiệm nghe tổng thể.")</f>
        <v>Giai điệu của bài hát này được tạo ra mà không sử dụng một nhạc cụ cụ thể nào. Nhịp độ của bài hát được đặt ở mức [te0mp1o2] vừa phải và bạn có thể đếm [[N01U12M23_34B45A56R67S78]8 b9ar0s1] trong đó. Tuy nhiên, âm nhạc trở nên sống động thông qua việc sử dụng nhiều loại nhạc cụ khác nhau. Các nhạc cụ này phối hợp với nhau để tạo ra âm thanh sống động và sống động, bổ sung cho giai điệu và nâng cao trải nghiệm nghe tổng thể.</v>
      </c>
      <c r="D1344" s="2"/>
    </row>
    <row r="1345">
      <c r="A1345" s="1" t="s">
        <v>217</v>
      </c>
      <c r="B1345" s="1" t="s">
        <v>2265</v>
      </c>
      <c r="C1345" s="2" t="str">
        <f>IFERROR(__xludf.DUMMYFUNCTION("GOOGLETRANSLATE(B1345, ""en"", ""vi"")"),"
Việc sử dụng [[K01E12Y23]3 k4ey5] trong bản nhạc này tạo ra một bảng âm thanh phong phú và sống động.")</f>
        <v>
Việc sử dụng [[K01E12Y23]3 k4ey5] trong bản nhạc này tạo ra một bảng âm thanh phong phú và sống động.</v>
      </c>
      <c r="D1345" s="2"/>
    </row>
    <row r="1346">
      <c r="A1346" s="1" t="s">
        <v>2266</v>
      </c>
      <c r="B1346" s="1" t="s">
        <v>2267</v>
      </c>
      <c r="C1346" s="2" t="str">
        <f>IFERROR(__xludf.DUMMYFUNCTION("GOOGLETRANSLATE(B1346, ""en"", ""vi"")"),"Bài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h"&amp;"át có thời lượng [T1M213] giây, mang đến trải nghiệm nghe ngắn gọn nhưng mãnh liệt, thể hiện khả năng chơi nhạc điêu luyện của người biểu diễn.")</f>
        <v>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hát có thời lượng [T1M213] giây, mang đến trải nghiệm nghe ngắn gọn nhưng mãnh liệt, thể hiện khả năng chơi nhạc điêu luyện của người biểu diễn.</v>
      </c>
      <c r="D1346" s="2"/>
    </row>
    <row r="1347">
      <c r="A1347" s="1" t="s">
        <v>273</v>
      </c>
      <c r="B1347" s="1" t="s">
        <v>2268</v>
      </c>
      <c r="C1347" s="2" t="str">
        <f>IFERROR(__xludf.DUMMYFUNCTION("GOOGLETRANSLATE(B1347, ""en"", ""vi"")"),"[ti0me1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một"&amp;"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s2ig3na4tu5"&amp;"re6], việc hiểu và làm theo nó là điều quan trọng đối với các nhạc sĩ để mang đến một màn trình diễn tuyệt vời và làm cho âm nhạc trở nên sống động.")</f>
        <v>[ti0me1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s2ig3na4tu5re6], việc hiểu và làm theo nó là điều quan trọng đối với các nhạc sĩ để mang đến một màn trình diễn tuyệt vời và làm cho âm nhạc trở nên sống động.</v>
      </c>
      <c r="D1347" s="2"/>
    </row>
    <row r="1348">
      <c r="A1348" s="1" t="s">
        <v>2269</v>
      </c>
      <c r="B1348" s="1" t="s">
        <v>2270</v>
      </c>
      <c r="C1348" s="2" t="str">
        <f>IFERROR(__xludf.DUMMYFUNCTION("GOOGLETRANSLATE(B1348, ""en"", ""vi"")"),"Bài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c"&amp;"ủa thể loại này.")</f>
        <v>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của thể loại này.</v>
      </c>
      <c r="D1348" s="2"/>
    </row>
    <row r="1349">
      <c r="A1349" s="1" t="s">
        <v>2271</v>
      </c>
      <c r="B1349" s="1" t="s">
        <v>2272</v>
      </c>
      <c r="C1349" s="2" t="str">
        <f>IFERROR(__xludf.DUMMYFUNCTION("GOOGLETRANSLATE(B1349, ""en"", ""vi"")"),"Âm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phẩm."&amp;" Điều thú vị là âm thanh của bài hát không bị ảnh hưởng nặng nề bởi các quy ước của bất kỳ thể loại cụ thể nào, tạo nên nét độc đáo và khác biệt.")</f>
        <v>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 Điều thú vị là âm thanh của bài hát không bị ảnh hưởng nặng nề bởi các quy ước của bất kỳ thể loại cụ thể nào, tạo nên nét độc đáo và khác biệt.</v>
      </c>
      <c r="D1349" s="2"/>
    </row>
    <row r="1350">
      <c r="A1350" s="1" t="s">
        <v>754</v>
      </c>
      <c r="B1350" s="1" t="s">
        <v>2273</v>
      </c>
      <c r="C1350" s="2" t="str">
        <f>IFERROR(__xludf.DUMMYFUNCTION("GOOGLETRANSLATE(B1350, ""en"", ""vi"")"),"Phạm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không"&amp;"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"&amp;"với [ke0y1] đặc biệt và thiếu nhạc cụ, tạo ra tác động cảm xúc mạnh mẽ được nâng cao bởi [te0mp1o2] và [ti0me1 s2ig3na4tu5re6].")</f>
        <v>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với [ke0y1] đặc biệt và thiếu nhạc cụ, tạo ra tác động cảm xúc mạnh mẽ được nâng cao bởi [te0mp1o2] và [ti0me1 s2ig3na4tu5re6].</v>
      </c>
      <c r="D1350" s="2"/>
    </row>
    <row r="1351">
      <c r="A1351" s="1" t="s">
        <v>225</v>
      </c>
      <c r="B1351" s="1" t="s">
        <v>2274</v>
      </c>
      <c r="C1351" s="2" t="str">
        <f>IFERROR(__xludf.DUMMYFUNCTION("GOOGLETRANSLATE(B1351, ""en"", ""vi"")"),"[ti0me1 s2ig3na4tu5re6] được chọn cho bài hát này không phổ biến, trong khi [te0mp1o2] nằm trong phạm vi trung bình. Đối với thiết bị đo, [I1N2S3T4R5U6M7E8N9T0S1] không được bao gồm trong phần này.")</f>
        <v>[ti0me1 s2ig3na4tu5re6] được chọn cho bài hát này không phổ biến, trong khi [te0mp1o2] nằm trong phạm vi trung bình. Đối với thiết bị đo, [I1N2S3T4R5U6M7E8N9T0S1] không được bao gồm trong phần này.</v>
      </c>
      <c r="D1351" s="2"/>
    </row>
    <row r="1352">
      <c r="A1352" s="1" t="s">
        <v>1392</v>
      </c>
      <c r="B1352" s="1" t="s">
        <v>2275</v>
      </c>
      <c r="C1352" s="2" t="str">
        <f>IFERROR(__xludf.DUMMYFUNCTION("GOOGLETRANSLATE(B1352, ""en"", ""vi"")"),"Bài hát này sử dụng [[K01E12Y23]3 k4ey5] tạo ra một bầu không khí khác biệt khiến nó khác biệt với âm thanh [G1E2N3R4E5] điển hình.")</f>
        <v>Bài hát này sử dụng [[K01E12Y23]3 k4ey5] tạo ra một bầu không khí khác biệt khiến nó khác biệt với âm thanh [G1E2N3R4E5] điển hình.</v>
      </c>
      <c r="D1352" s="2"/>
    </row>
    <row r="1353">
      <c r="A1353" s="1" t="s">
        <v>2276</v>
      </c>
      <c r="B1353" s="1" t="s">
        <v>2277</v>
      </c>
      <c r="C1353" s="2" t="str">
        <f>IFERROR(__xludf.DUMMYFUNCTION("GOOGLETRANSLATE(B1353, ""en"", ""vi"")"),"Âm nhạc được đề cập có phạm vi cao độ giới hạn là [R1A2N3G4E5] [oc0ta1ve2s3], cho phép nhấn mạnh hơn vào các sắc thái của giai điệu và nhịp điệu. [te0mp1o2] của bản nhạc ở mức vừa phải nhưng di chuyển với tốc độ chậm, giúp người nghe có cơ hội thưởng thức"&amp;" và thưởng thức trọn vẹn từng nốt nhạc, thành phần âm nhạc. Nhìn chung, bài hát này mang lại trải nghiệm nghe độc ​​đáo được đặc trưng bởi sự chú ý đến từng chi tiết và nhịp độ có chủ ý.")</f>
        <v>Âm nhạc được đề cập có phạm vi cao độ giới hạn là [R1A2N3G4E5] [oc0ta1ve2s3], cho phép nhấn mạnh hơn vào các sắc thái của giai điệu và nhịp điệu. [te0mp1o2] của bản nhạc ở mức vừa phải nhưng di chuyển với tốc độ chậm, giúp người nghe có cơ hội thưởng thức và thưởng thức trọn vẹn từng nốt nhạc, thành phần âm nhạc. Nhìn chung, bài hát này mang lại trải nghiệm nghe độc ​​đáo được đặc trưng bởi sự chú ý đến từng chi tiết và nhịp độ có chủ ý.</v>
      </c>
      <c r="D1353" s="2"/>
    </row>
    <row r="1354">
      <c r="A1354" s="1" t="s">
        <v>1492</v>
      </c>
      <c r="B1354" s="1" t="s">
        <v>2278</v>
      </c>
      <c r="C1354" s="2" t="str">
        <f>IFERROR(__xludf.DUMMYFUNCTION("GOOGLETRANSLATE(B1354, ""en"", ""vi"")"),"Phạm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th"&amp;"ể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f>
        <v>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v>
      </c>
      <c r="D1354" s="2"/>
    </row>
    <row r="1355">
      <c r="A1355" s="1" t="s">
        <v>1791</v>
      </c>
      <c r="B1355" s="1" t="s">
        <v>2279</v>
      </c>
      <c r="C1355" s="2" t="str">
        <f>IFERROR(__xludf.DUMMYFUNCTION("GOOGLETRANSLATE(B1355, ""en"", ""vi"")"),"Loại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v"&amp;"à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c"&amp;"ủa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f>
        <v>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v>
      </c>
      <c r="D1355" s="2"/>
    </row>
    <row r="1356">
      <c r="A1356" s="1" t="s">
        <v>2280</v>
      </c>
      <c r="B1356" s="1" t="s">
        <v>2281</v>
      </c>
      <c r="C1356" s="2" t="str">
        <f>IFERROR(__xludf.DUMMYFUNCTION("GOOGLETRANSLATE(B1356, ""en"", ""vi"")"),"[ti0me1 s2ig3na4tu5re6] của bài hát này không mang tính quy ước và phần giai điệu không kết hợp việc sử dụng [I1N2S3T4R5U6M7E8N9T0]. Mặc dù có tốc độ vừa phải nhưng bài hát này không có tính năng [I1N2S3T4R5U6M7E8N9T0S1].")</f>
        <v>[ti0me1 s2ig3na4tu5re6] của bài hát này không mang tính quy ước và phần giai điệu không kết hợp việc sử dụng [I1N2S3T4R5U6M7E8N9T0]. Mặc dù có tốc độ vừa phải nhưng bài hát này không có tính năng [I1N2S3T4R5U6M7E8N9T0S1].</v>
      </c>
      <c r="D1356" s="2"/>
    </row>
    <row r="1357">
      <c r="A1357" s="1" t="s">
        <v>2282</v>
      </c>
      <c r="B1357" s="1" t="s">
        <v>2283</v>
      </c>
      <c r="C1357" s="2" t="str">
        <f>IFERROR(__xludf.DUMMYFUNCTION("GOOGLETRANSLATE(B1357, ""en"", ""vi"")"),"Sự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"&amp;"vừa phải, càng nâng cao hơn nữa hiệu ứng tổng thể của nó. Kết hợp lại, những yếu tố này kết hợp với nhau để tạo ra một bản nhạc thực sự đặc biệt, vừa thú vị vừa gây được tiếng vang về mặt cảm xúc.")</f>
        <v>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vừa phải, càng nâng cao hơn nữa hiệu ứng tổng thể của nó. Kết hợp lại, những yếu tố này kết hợp với nhau để tạo ra một bản nhạc thực sự đặc biệt, vừa thú vị vừa gây được tiếng vang về mặt cảm xúc.</v>
      </c>
      <c r="D1357" s="2"/>
    </row>
    <row r="1358">
      <c r="A1358" s="1" t="s">
        <v>395</v>
      </c>
      <c r="B1358" s="1" t="s">
        <v>2284</v>
      </c>
      <c r="C1358" s="2" t="str">
        <f>IFERROR(__xludf.DUMMYFUNCTION("GOOGLETRANSLATE(B1358, ""en"", ""vi"")"),"Bài hát này trong [[K01E12Y23]3 k4ey5] bắt nguồn từ các quy ước của âm nhạc [G1E2N3R4E5] và có dải cao độ nhỏ gọn [R1A2N3G4E5] [oc0ta1ve2s3], mang lại màn trình diễn âm nhạc tập trung và có tác động mạnh mẽ. Với thời lượng chạy [T1M213] giây và [te0mp1o2]"&amp;" chậm, nhịp điệu của bài hát là [T1I2M3E4_5S6I7G8N9A0T1U2R3E4]. Điều thú vị là bài hát này chọn không kết hợp [I1N2S3T4R5U6M7E8N9T0S1], tạo thêm hương vị độc đáo cho âm nhạc.")</f>
        <v>Bài hát này trong [[K01E12Y23]3 k4ey5] bắt nguồn từ các quy ước của âm nhạc [G1E2N3R4E5] và có dải cao độ nhỏ gọn [R1A2N3G4E5] [oc0ta1ve2s3], mang lại màn trình diễn âm nhạc tập trung và có tác động mạnh mẽ. Với thời lượng chạy [T1M213] giây và [te0mp1o2] chậm, nhịp điệu của bài hát là [T1I2M3E4_5S6I7G8N9A0T1U2R3E4]. Điều thú vị là bài hát này chọn không kết hợp [I1N2S3T4R5U6M7E8N9T0S1], tạo thêm hương vị độc đáo cho âm nhạc.</v>
      </c>
      <c r="D1358" s="2"/>
    </row>
    <row r="1359">
      <c r="A1359" s="1" t="s">
        <v>2285</v>
      </c>
      <c r="B1359" s="1" t="s">
        <v>2286</v>
      </c>
      <c r="C1359" s="2" t="str">
        <f>IFERROR(__xludf.DUMMYFUNCTION("GOOGLETRANSLATE(B1359, ""en"", ""vi"")"),"Âm nhạc trong bài hát này chịu ảnh hưởng của [A1R2T3I4S5T6] và có [te0mp1o2] vừa phải. Tuy nhiên, bạn sẽ không nghe thấy bất kỳ [I1N2S3T4R5U6M7E8N9T0S1] nào trong đó.")</f>
        <v>Âm nhạc trong bài hát này chịu ảnh hưởng của [A1R2T3I4S5T6] và có [te0mp1o2] vừa phải. Tuy nhiên, bạn sẽ không nghe thấy bất kỳ [I1N2S3T4R5U6M7E8N9T0S1] nào trong đó.</v>
      </c>
      <c r="D1359" s="2"/>
    </row>
    <row r="1360">
      <c r="A1360" s="1" t="s">
        <v>2287</v>
      </c>
      <c r="B1360" s="1" t="s">
        <v>2288</v>
      </c>
      <c r="C1360" s="2" t="str">
        <f>IFERROR(__xludf.DUMMYFUNCTION("GOOGLETRANSLATE(B1360, ""en"", ""vi"")"),"Phạm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s2ig3na4tu5r"&amp;"e6 o7f 8[T91I02M13E24_35S46I57G68N79A80T91U02R13E24]3 độc đáo. Nó được trình diễn ở tốc độ vừa phải và không bị ảnh hưởng nhiều bởi các quy ước của thể loại [G1E2N3R4E5]. Nhìn chung, âm nhạc phản ánh phong cách riêng biệt của [A1R2T3I4S5T6].")</f>
        <v>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s2ig3na4tu5re6 o7f 8[T91I02M13E24_35S46I57G68N79A80T91U02R13E24]3 độc đáo. Nó được trình diễn ở tốc độ vừa phải và không bị ảnh hưởng nhiều bởi các quy ước của thể loại [G1E2N3R4E5]. Nhìn chung, âm nhạc phản ánh phong cách riêng biệt của [A1R2T3I4S5T6].</v>
      </c>
      <c r="D1360" s="2"/>
    </row>
    <row r="1361">
      <c r="A1361" s="1" t="s">
        <v>1882</v>
      </c>
      <c r="B1361" s="1" t="s">
        <v>2289</v>
      </c>
      <c r="C1361" s="2" t="str">
        <f>IFERROR(__xludf.DUMMYFUNCTION("GOOGLETRANSLATE(B1361, ""en"", ""vi"")"),"Bài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s2ig"&amp;"3na4tu5re6]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"&amp;"sử dụng các yếu tố âm nhạc này có thể ảnh hưởng lớn đến trải nghiệm của người nghe.")</f>
        <v>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sử dụng các yếu tố âm nhạc này có thể ảnh hưởng lớn đến trải nghiệm của người nghe.</v>
      </c>
      <c r="D1361" s="2"/>
    </row>
    <row r="1362">
      <c r="A1362" s="1" t="s">
        <v>2290</v>
      </c>
      <c r="B1362" s="1" t="s">
        <v>2291</v>
      </c>
      <c r="C1362" s="2" t="str">
        <f>IFERROR(__xludf.DUMMYFUNCTION("GOOGLETRANSLATE(B1362, ""en"", ""vi"")"),"Với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nên một bản "&amp;"sáng tác có nhịp độ chậm bắt nguồn từ truyền thống âm nhạc [G1E2N3R4E5].")</f>
        <v>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nên một bản sáng tác có nhịp độ chậm bắt nguồn từ truyền thống âm nhạc [G1E2N3R4E5].</v>
      </c>
      <c r="D1362" s="2"/>
    </row>
    <row r="1363">
      <c r="A1363" s="1" t="s">
        <v>2292</v>
      </c>
      <c r="B1363" s="1" t="s">
        <v>2293</v>
      </c>
      <c r="C1363" s="2" t="str">
        <f>IFERROR(__xludf.DUMMYFUNCTION("GOOGLETRANSLATE(B1363, ""en"", ""vi"")"),"Loại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bằ"&amp;"ng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củ"&amp;"a âm thanh [G1E2N3R4E5].")</f>
        <v>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 âm thanh [G1E2N3R4E5].</v>
      </c>
      <c r="D1363" s="2"/>
    </row>
    <row r="1364">
      <c r="A1364" s="1" t="s">
        <v>1880</v>
      </c>
      <c r="B1364" s="1" t="s">
        <v>2294</v>
      </c>
      <c r="C1364" s="2" t="str">
        <f>IFERROR(__xludf.DUMMYFUNCTION("GOOGLETRANSLATE(B1364, ""en"", ""vi"")"),"Bài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"&amp;"quán, trong khi nhịp điệu sôi động tạo thêm hứng thú và biến thể để thu hút người nghe trong suốt thời lượng của bản nhạc. Nhìn chung, bài hát có sự kết hợp giữa tiết tấu vừa phải và nhịp điệu sôi động thể hiện sự linh hoạt, sáng tạo của người nghệ sĩ đằn"&amp;"g sau âm nhạc.")</f>
        <v>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quán, trong khi nhịp điệu sôi động tạo thêm hứng thú và biến thể để thu hút người nghe trong suốt thời lượng của bản nhạc. Nhìn chung, bài hát có sự kết hợp giữa tiết tấu vừa phải và nhịp điệu sôi động thể hiện sự linh hoạt, sáng tạo của người nghệ sĩ đằng sau âm nhạc.</v>
      </c>
      <c r="D1364" s="2"/>
    </row>
    <row r="1365">
      <c r="A1365" s="1" t="s">
        <v>2295</v>
      </c>
      <c r="B1365" s="1" t="s">
        <v>2296</v>
      </c>
      <c r="C1365" s="2" t="str">
        <f>IFERROR(__xludf.DUMMYFUNCTION("GOOGLETRANSLATE(B1365, ""en"", ""vi"")"),"Loại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t"&amp;"rình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f>
        <v>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v>
      </c>
      <c r="D1365" s="2"/>
    </row>
    <row r="1366">
      <c r="A1366" s="1" t="s">
        <v>25</v>
      </c>
      <c r="B1366" s="1" t="s">
        <v>2297</v>
      </c>
      <c r="C1366" s="2" t="str">
        <f>IFERROR(__xludf.DUMMYFUNCTION("GOOGLETRANSLATE(B1366, ""en"", ""vi"")"),"Âm nhạc tỏa ra [E1M2O3T4I5O6N7].")</f>
        <v>Âm nhạc tỏa ra [E1M2O3T4I5O6N7].</v>
      </c>
      <c r="D1366" s="2"/>
    </row>
    <row r="1367">
      <c r="A1367" s="1" t="s">
        <v>2298</v>
      </c>
      <c r="B1367" s="1" t="s">
        <v>2299</v>
      </c>
      <c r="C1367" s="2" t="str">
        <f>IFERROR(__xludf.DUMMYFUNCTION("GOOGLETRANSLATE(B1367, ""en"", ""vi"")"),"Bài hát bao gồm [[N01U12M23_34B45A56R67S78]8 b9ar0s1] và tuân theo nhịp [T1I2M3E4_5S6I7G8N9A0T1U2R3E4]. Tuy nhiên, nó không dễ dàng được nhận ra là kiểu [G1E2N3R4E5]. Thời gian chạy của bài hát là [T1M213] giây.")</f>
        <v>Bài hát bao gồm [[N01U12M23_34B45A56R67S78]8 b9ar0s1] và tuân theo nhịp [T1I2M3E4_5S6I7G8N9A0T1U2R3E4]. Tuy nhiên, nó không dễ dàng được nhận ra là kiểu [G1E2N3R4E5]. Thời gian chạy của bài hát là [T1M213] giây.</v>
      </c>
      <c r="D1367" s="2"/>
    </row>
    <row r="1368">
      <c r="A1368" s="1" t="s">
        <v>2300</v>
      </c>
      <c r="B1368" s="1" t="s">
        <v>2301</v>
      </c>
      <c r="C1368" s="2" t="str">
        <f>IFERROR(__xludf.DUMMYFUNCTION("GOOGLETRANSLATE(B1368, ""en"", ""vi"")"),"Âm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Bu"&amp;"ổi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"&amp;"điển, mang lại trải nghiệm nghe sống động và hấp dẫn.")</f>
        <v>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điển, mang lại trải nghiệm nghe sống động và hấp dẫn.</v>
      </c>
      <c r="D1368" s="2"/>
    </row>
    <row r="1369">
      <c r="A1369" s="1" t="s">
        <v>902</v>
      </c>
      <c r="B1369" s="1" t="s">
        <v>2302</v>
      </c>
      <c r="C1369" s="2" t="str">
        <f>IFERROR(__xludf.DUMMYFUNCTION("GOOGLETRANSLATE(B1369, ""en"", ""vi"")"),"[ke0y1]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p"&amp;"hải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f>
        <v>[ke0y1]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v>
      </c>
      <c r="D1369" s="2"/>
    </row>
    <row r="1370">
      <c r="A1370" s="1" t="s">
        <v>2303</v>
      </c>
      <c r="B1370" s="1" t="s">
        <v>2304</v>
      </c>
      <c r="C1370" s="2" t="str">
        <f>IFERROR(__xludf.DUMMYFUNCTION("GOOGLETRANSLATE(B1370, ""en"", ""vi"")"),"Bài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nh"&amp;"anh giúp tăng cường bầu không khí tràn đầy năng lượng.")</f>
        <v>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nhanh giúp tăng cường bầu không khí tràn đầy năng lượng.</v>
      </c>
      <c r="D1370" s="2"/>
    </row>
    <row r="1371">
      <c r="A1371" s="1" t="s">
        <v>81</v>
      </c>
      <c r="B1371" s="1" t="s">
        <v>2305</v>
      </c>
      <c r="C1371" s="2" t="str">
        <f>IFERROR(__xludf.DUMMYFUNCTION("GOOGLETRANSLATE(B1371, ""en"", ""vi"")"),"Nhạc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["&amp;"[K01E12Y23]3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nổi bật của âm nhạc [G1E2N3"&amp;"R4E5], bao gồm dải cao độ cụ thể, nhạc cụ và đặc điểm nhịp điệu.")</f>
        <v>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nổi bật của âm nhạc [G1E2N3R4E5], bao gồm dải cao độ cụ thể, nhạc cụ và đặc điểm nhịp điệu.</v>
      </c>
      <c r="D1371" s="2"/>
    </row>
    <row r="1372">
      <c r="A1372" s="1" t="s">
        <v>513</v>
      </c>
      <c r="B1372" s="1" t="s">
        <v>2306</v>
      </c>
      <c r="C1372" s="2" t="str">
        <f>IFERROR(__xludf.DUMMYFUNCTION("GOOGLETRANSLATE(B1372, ""en"", ""vi"")"),"Bài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k"&amp;"hông có trong bài hát.")</f>
        <v>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không có trong bài hát.</v>
      </c>
      <c r="D1372" s="2"/>
    </row>
    <row r="1373">
      <c r="A1373" s="1" t="s">
        <v>2307</v>
      </c>
      <c r="B1373" s="1" t="s">
        <v>2308</v>
      </c>
      <c r="C1373" s="2" t="str">
        <f>IFERROR(__xludf.DUMMYFUNCTION("GOOGLETRANSLATE(B1373, ""en"", ""vi"")"),"Phạm vi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thíc"&amp;"h. Để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f>
        <v>Phạm vi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thích. Để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v>
      </c>
      <c r="D1373" s="2"/>
    </row>
    <row r="1374">
      <c r="A1374" s="1" t="s">
        <v>92</v>
      </c>
      <c r="B1374" s="1" t="s">
        <v>2309</v>
      </c>
      <c r="C1374" s="2" t="str">
        <f>IFERROR(__xludf.DUMMYFUNCTION("GOOGLETRANSLATE(B1374, ""en"", ""vi"")"),"Phạm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"&amp;"điệu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củ"&amp;"a phong cách [G1E2N3R4E5] nhưng những yếu tố độc đáo của nó khiến nó trở thành một bản nhạc khác biệt và hấp dẫn.")</f>
        <v>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 phong cách [G1E2N3R4E5] nhưng những yếu tố độc đáo của nó khiến nó trở thành một bản nhạc khác biệt và hấp dẫn.</v>
      </c>
      <c r="D1374" s="2"/>
    </row>
    <row r="1375">
      <c r="A1375" s="1" t="s">
        <v>831</v>
      </c>
      <c r="B1375" s="1" t="s">
        <v>2310</v>
      </c>
      <c r="C1375" s="2" t="str">
        <f>IFERROR(__xludf.DUMMYFUNCTION("GOOGLETRANSLATE(B1375, ""en"", ""vi"")"),"Bài hát [T1M213]-thứ hai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"&amp;"giãn đồng thời mang đến khung cảnh âm thanh phức tạp và sống động. Cho dù bạn đang muốn thư giãn hay chỉ đơn giản là đánh giá cao các sắc thái của một bản nhạc được trau chuốt kỹ lưỡng thì bài hát này đều có nội dung dành cho tất cả mọi người.")</f>
        <v>Bài hát [T1M213]-thứ hai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giãn đồng thời mang đến khung cảnh âm thanh phức tạp và sống động. Cho dù bạn đang muốn thư giãn hay chỉ đơn giản là đánh giá cao các sắc thái của một bản nhạc được trau chuốt kỹ lưỡng thì bài hát này đều có nội dung dành cho tất cả mọi người.</v>
      </c>
      <c r="D1375" s="2"/>
    </row>
    <row r="1376">
      <c r="A1376" s="1" t="s">
        <v>1340</v>
      </c>
      <c r="B1376" s="1" t="s">
        <v>2311</v>
      </c>
      <c r="C1376" s="2" t="str">
        <f>IFERROR(__xludf.DUMMYFUNCTION("GOOGLETRANSLATE(B1376, ""en"", ""vi"")"),"Âm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n"&amp;"hạc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t"&amp;"ượng, vừa tôn vinh [A1R2T3I4S5T6] vừa tự nó trở thành một bản nhạc đáng chú ý.")</f>
        <v>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tượng, vừa tôn vinh [A1R2T3I4S5T6] vừa tự nó trở thành một bản nhạc đáng chú ý.</v>
      </c>
      <c r="D1376" s="2"/>
    </row>
    <row r="1377">
      <c r="A1377" s="1" t="s">
        <v>2312</v>
      </c>
      <c r="B1377" s="1" t="s">
        <v>2313</v>
      </c>
      <c r="C1377" s="2" t="str">
        <f>IFERROR(__xludf.DUMMYFUNCTION("GOOGLETRANSLATE(B1377, ""en"", ""vi"")"),"Bản nhạc dài một giây [T1M213] này được xác định bởi [E1M2O3T4I5O6N7], đặc biệt là [I1N2S3T4R5U6M7E8N9T0S1] vắng mặt trong bài hát.")</f>
        <v>Bản nhạc dài một giây [T1M213] này được xác định bởi [E1M2O3T4I5O6N7], đặc biệt là [I1N2S3T4R5U6M7E8N9T0S1] vắng mặt trong bài hát.</v>
      </c>
      <c r="D1377" s="2"/>
    </row>
    <row r="1378">
      <c r="A1378" s="1" t="s">
        <v>1235</v>
      </c>
      <c r="B1378" s="1" t="s">
        <v>2314</v>
      </c>
      <c r="C1378" s="2" t="str">
        <f>IFERROR(__xludf.DUMMYFUNCTION("GOOGLETRANSLATE(B1378, ""en"", ""vi"")"),"Phần trình diễn âm nhạc sử dụng [I1N2S3T4R5U6M7E8N9T0S1] và được phát ở tốc độ chậm [te0mp1o2].")</f>
        <v>Phần trình diễn âm nhạc sử dụng [I1N2S3T4R5U6M7E8N9T0S1] và được phát ở tốc độ chậm [te0mp1o2].</v>
      </c>
      <c r="D1378" s="2"/>
    </row>
    <row r="1379">
      <c r="A1379" s="1" t="s">
        <v>2315</v>
      </c>
      <c r="B1379" s="1" t="s">
        <v>2316</v>
      </c>
      <c r="C1379" s="2" t="str">
        <f>IFERROR(__xludf.DUMMYFUNCTION("GOOGLETRANSLATE(B1379, ""en"", ""vi"")"),"Việc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chun"&amp;"g, âm nhạc truyền tải một cảm giác mạnh mẽ và mạnh mẽ, khiến nó trở thành một tác phẩm lôi cuốn và đáng nhớ.")</f>
        <v>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chung, âm nhạc truyền tải một cảm giác mạnh mẽ và mạnh mẽ, khiến nó trở thành một tác phẩm lôi cuốn và đáng nhớ.</v>
      </c>
      <c r="D1379" s="2"/>
    </row>
    <row r="1380">
      <c r="A1380" s="1" t="s">
        <v>2317</v>
      </c>
      <c r="B1380" s="1" t="s">
        <v>2318</v>
      </c>
      <c r="C1380" s="2" t="str">
        <f>IFERROR(__xludf.DUMMYFUNCTION("GOOGLETRANSLATE(B1380, ""en"", ""vi"")"),"Bài hát này, đại diện tiêu biểu cho phong cách [G1E2N3R4E5], có nhịp [T1I2M3E4_5S6I7G8N9A0T1U2R3E4] và nhịp [te0mp1o2] chậm. Phạm vi cao độ của nó nằm trong [R1A2N3G4E5] [oc0ta1ve2s3] và nó có thời gian chạy là [T1M213] giây. Không có [I1N2S3T4R5U6M7E8N9T"&amp;"0S1], âm nhạc phù hợp để khiêu vũ, khiến nó trở thành lựa chọn lý tưởng cho những ai thích [te0mp1o2] vừa phải.")</f>
        <v>Bài hát này, đại diện tiêu biểu cho phong cách [G1E2N3R4E5], có nhịp [T1I2M3E4_5S6I7G8N9A0T1U2R3E4] và nhịp [te0mp1o2] chậm. Phạm vi cao độ của nó nằm trong [R1A2N3G4E5] [oc0ta1ve2s3] và nó có thời gian chạy là [T1M213] giây. Không có [I1N2S3T4R5U6M7E8N9T0S1], âm nhạc phù hợp để khiêu vũ, khiến nó trở thành lựa chọn lý tưởng cho những ai thích [te0mp1o2] vừa phải.</v>
      </c>
      <c r="D1380" s="2"/>
    </row>
    <row r="1381">
      <c r="A1381" s="1" t="s">
        <v>387</v>
      </c>
      <c r="B1381" s="1" t="s">
        <v>2319</v>
      </c>
      <c r="C1381" s="2" t="str">
        <f>IFERROR(__xludf.DUMMYFUNCTION("GOOGLETRANSLATE(B1381, ""en"", ""vi"")"),"[ti0me1 s2ig3na4tu5re6] của bản nhạc này là [T1I2M3E4_5S6I7G8N9A0T1U2R3E4] và bạn sẽ không tìm thấy bất kỳ [I1N2S3T4R5U6M7E8N9T0S1] nào trong bài hát này.")</f>
        <v>[ti0me1 s2ig3na4tu5re6] của bản nhạc này là [T1I2M3E4_5S6I7G8N9A0T1U2R3E4] và bạn sẽ không tìm thấy bất kỳ [I1N2S3T4R5U6M7E8N9T0S1] nào trong bài hát này.</v>
      </c>
      <c r="D1381" s="2"/>
    </row>
    <row r="1382">
      <c r="A1382" s="1" t="s">
        <v>81</v>
      </c>
      <c r="B1382" s="1" t="s">
        <v>2320</v>
      </c>
      <c r="C1382" s="2" t="str">
        <f>IFERROR(__xludf.DUMMYFUNCTION("GOOGLETRANSLATE(B1382, ""en"", ""vi"")"),"Với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d"&amp;"ễ nghe và [I1N2S3T4R5U6M7E8N9T0S1] được sử dụng trong phần trình diễn âm nhạc. Âm nhạc ở [T1I2M3E4_5S6I7G8N9A0T1U2R3E4] với [te0mp1o2] vừa phải, khiến nó trở thành một ví dụ điển hình của âm thanh [G1E2N3R4E5].")</f>
        <v>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dễ nghe và [I1N2S3T4R5U6M7E8N9T0S1] được sử dụng trong phần trình diễn âm nhạc. Âm nhạc ở [T1I2M3E4_5S6I7G8N9A0T1U2R3E4] với [te0mp1o2] vừa phải, khiến nó trở thành một ví dụ điển hình của âm thanh [G1E2N3R4E5].</v>
      </c>
      <c r="D1382" s="2"/>
    </row>
    <row r="1383">
      <c r="A1383" s="1" t="s">
        <v>110</v>
      </c>
      <c r="B1383" s="1" t="s">
        <v>2321</v>
      </c>
      <c r="C1383" s="2" t="str">
        <f>IFERROR(__xludf.DUMMYFUNCTION("GOOGLETRANSLATE(B1383, ""en"", ""vi"")"),"Trong bản nhạc này, phạm vi cao độ được thể hiện trong [R1A2N3G4E5] [oc0ta1ve2s3].")</f>
        <v>Trong bản nhạc này, phạm vi cao độ được thể hiện trong [R1A2N3G4E5] [oc0ta1ve2s3].</v>
      </c>
      <c r="D1383" s="2"/>
    </row>
    <row r="1384">
      <c r="A1384" s="1" t="s">
        <v>2322</v>
      </c>
      <c r="B1384" s="1" t="s">
        <v>2323</v>
      </c>
      <c r="C1384" s="2" t="str">
        <f>IFERROR(__xludf.DUMMYFUNCTION("GOOGLETRANSLATE(B1384, ""en"", ""vi"")"),"Bản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"&amp;"âm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s"&amp;"ẽ truyền vào bản nhạc một tâm trạng hoặc cảm giác cụ thể gây được tiếng vang cho người nghe. Cho dù bạn là người đam mê âm nhạc hay chỉ đánh giá cao những bản nhạc hay thì sáng tác này chắc chắn sẽ để lại ấn tượng lâu dài.")</f>
        <v>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sẽ truyền vào bản nhạc một tâm trạng hoặc cảm giác cụ thể gây được tiếng vang cho người nghe. Cho dù bạn là người đam mê âm nhạc hay chỉ đánh giá cao những bản nhạc hay thì sáng tác này chắc chắn sẽ để lại ấn tượng lâu dài.</v>
      </c>
      <c r="D1384" s="2"/>
    </row>
    <row r="1385">
      <c r="A1385" s="1" t="s">
        <v>708</v>
      </c>
      <c r="B1385" s="1" t="s">
        <v>2324</v>
      </c>
      <c r="C1385" s="2" t="str">
        <f>IFERROR(__xludf.DUMMYFUNCTION("GOOGLETRANSLATE(B1385, ""en"", ""vi"")"),"Lựa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điệu k"&amp;"hông 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độc"&amp;" đáo mang đặc trưng của [E1M2O3T4I5O6N7].")</f>
        <v>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điệu không 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 đáo mang đặc trưng của [E1M2O3T4I5O6N7].</v>
      </c>
      <c r="D1385" s="2"/>
    </row>
    <row r="1386">
      <c r="A1386" s="1" t="s">
        <v>2325</v>
      </c>
      <c r="B1386" s="1" t="s">
        <v>2326</v>
      </c>
      <c r="C1386" s="2" t="str">
        <f>IFERROR(__xludf.DUMMYFUNCTION("GOOGLETRANSLATE(B1386, ""en"", ""vi"")"),"Phạm vi cao độ của bản nhạc này là [R1A2N3G4E5] [oc0ta1ve2s3] mang lại trải nghiệm nghe độc ​​đáo và đáng nhớ, trong khi [[K01E12Y23]3 k4ey5] mang lại chất lượng cảm xúc đặc biệt. Ngoài ra, bài hát còn có [ti0me1 s2ig3na4tu5re6 o7f 8[T91I02M13E24_35S46I57"&amp;"G68N79A80T91U02R13E24]3] độc đáo và được biểu diễn ở tốc độ vừa phải. Với [[N01U12M23_34B45A56R67S78]8 b9ar0s1] xuyên suốt bài hát, nó thể hiện một hành trình âm nhạc đầy lôi cuốn.")</f>
        <v>Phạm vi cao độ của bản nhạc này là [R1A2N3G4E5] [oc0ta1ve2s3] mang lại trải nghiệm nghe độc ​​đáo và đáng nhớ, trong khi [[K01E12Y23]3 k4ey5] mang lại chất lượng cảm xúc đặc biệt. Ngoài ra, bài hát còn có [ti0me1 s2ig3na4tu5re6 o7f 8[T91I02M13E24_35S46I57G68N79A80T91U02R13E24]3] độc đáo và được biểu diễn ở tốc độ vừa phải. Với [[N01U12M23_34B45A56R67S78]8 b9ar0s1] xuyên suốt bài hát, nó thể hiện một hành trình âm nhạc đầy lôi cuốn.</v>
      </c>
      <c r="D1386" s="2"/>
    </row>
    <row r="1387">
      <c r="A1387" s="1" t="s">
        <v>1185</v>
      </c>
      <c r="B1387" s="1" t="s">
        <v>2327</v>
      </c>
      <c r="C1387" s="2" t="str">
        <f>IFERROR(__xludf.DUMMYFUNCTION("GOOGLETRANSLATE(B1387, ""en"", ""vi"")"),"Dải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tr"&amp;"ì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v>
      </c>
      <c r="D1387" s="2"/>
    </row>
    <row r="1388">
      <c r="A1388" s="1" t="s">
        <v>2328</v>
      </c>
      <c r="B1388" s="1" t="s">
        <v>2329</v>
      </c>
      <c r="C1388" s="2" t="str">
        <f>IFERROR(__xludf.DUMMYFUNCTION("GOOGLETRANSLATE(B1388, ""en"", ""vi"")"),"Phạm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"&amp;"nhịp độ nhàn nhã và mang tính chất [E1M2O3T4I5O6N7] xuyên suốt. Nó bao gồm [[N01U12M23_34B45A56R67S78]8 b9ar0s1].")</f>
        <v>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nhịp độ nhàn nhã và mang tính chất [E1M2O3T4I5O6N7] xuyên suốt. Nó bao gồm [[N01U12M23_34B45A56R67S78]8 b9ar0s1].</v>
      </c>
      <c r="D1388" s="2"/>
    </row>
    <row r="1389">
      <c r="A1389" s="1" t="s">
        <v>877</v>
      </c>
      <c r="B1389" s="1" t="s">
        <v>2330</v>
      </c>
      <c r="C1389" s="2" t="str">
        <f>IFERROR(__xludf.DUMMYFUNCTION("GOOGLETRANSLATE(B1389, ""en"", ""vi"")"),"Loại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nào"&amp;"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các"&amp;"h [G1E2N3R4E5], mang lại trải nghiệm nghe độc ​​đáo và đáng nhớ.")</f>
        <v>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cách [G1E2N3R4E5], mang lại trải nghiệm nghe độc ​​đáo và đáng nhớ.</v>
      </c>
      <c r="D1389" s="2"/>
    </row>
    <row r="1390">
      <c r="A1390" s="1" t="s">
        <v>2331</v>
      </c>
      <c r="B1390" s="1" t="s">
        <v>2332</v>
      </c>
      <c r="C1390" s="2" t="str">
        <f>IFERROR(__xludf.DUMMYFUNCTION("GOOGLETRANSLATE(B1390, ""en"", ""vi"")"),"Âm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phầ"&amp;"n nhạc cụ của nó.")</f>
        <v>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phần nhạc cụ của nó.</v>
      </c>
      <c r="D1390" s="2"/>
    </row>
    <row r="1391">
      <c r="A1391" s="1" t="s">
        <v>2333</v>
      </c>
      <c r="B1391" s="1" t="s">
        <v>2334</v>
      </c>
      <c r="C1391" s="2" t="str">
        <f>IFERROR(__xludf.DUMMYFUNCTION("GOOGLETRANSLATE(B1391, ""en"", ""vi"")"),"Âm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"&amp;"nó.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"&amp;"biến [T1I2M3E4_5S6I7G8N9A0T1U2R3E4], điều này càng khiến nó trở nên khác biệt so với các bản nhạc khác cùng thể loại.")</f>
        <v>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biến [T1I2M3E4_5S6I7G8N9A0T1U2R3E4], điều này càng khiến nó trở nên khác biệt so với các bản nhạc khác cùng thể loại.</v>
      </c>
      <c r="D1391" s="2"/>
    </row>
    <row r="1392">
      <c r="A1392" s="1" t="s">
        <v>1212</v>
      </c>
      <c r="B1392" s="1" t="s">
        <v>2335</v>
      </c>
      <c r="C1392" s="2" t="str">
        <f>IFERROR(__xludf.DUMMYFUNCTION("GOOGLETRANSLATE(B1392, ""en"", ""vi"")"),"Phong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củ"&amp;"a riêng mình qua nhịp điệu khác biệt.")</f>
        <v>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 riêng mình qua nhịp điệu khác biệt.</v>
      </c>
      <c r="D1392" s="2"/>
    </row>
    <row r="1393">
      <c r="A1393" s="1" t="s">
        <v>114</v>
      </c>
      <c r="B1393" s="1" t="s">
        <v>2336</v>
      </c>
      <c r="C1393" s="2" t="str">
        <f>IFERROR(__xludf.DUMMYFUNCTION("GOOGLETRANSLATE(B1393, ""en"", ""vi"")"),"[[T01I12M23E34_45S56I67G78N89A90T01U12R23E34]4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tổn"&amp;"g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phé"&amp;"p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nghiệm"&amp;" âm nhạc mạnh mẽ và giàu sức gợi.")</f>
        <v>[[T01I12M23E34_45S56I67G78N89A90T01U12R23E34]4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 âm nhạc mạnh mẽ và giàu sức gợi.</v>
      </c>
      <c r="D1393" s="2"/>
    </row>
    <row r="1394">
      <c r="A1394" s="1" t="s">
        <v>108</v>
      </c>
      <c r="B1394" s="1" t="s">
        <v>2337</v>
      </c>
      <c r="C1394" s="2" t="str">
        <f>IFERROR(__xludf.DUMMYFUNCTION("GOOGLETRANSLATE(B1394, ""en"", ""vi"")"),"Âm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"&amp;"hóa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nhận."&amp;" Âm nhạc được đặc trưng bởi cảm giác mạnh mẽ về [E1M2O3T4I5O6N7], mang lại trải nghiệm nghe hấp dẫn và đáng nhớ.")</f>
        <v>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 Âm nhạc được đặc trưng bởi cảm giác mạnh mẽ về [E1M2O3T4I5O6N7], mang lại trải nghiệm nghe hấp dẫn và đáng nhớ.</v>
      </c>
      <c r="D1394" s="2"/>
    </row>
    <row r="1395">
      <c r="A1395" s="1" t="s">
        <v>2338</v>
      </c>
      <c r="B1395" s="1" t="s">
        <v>2339</v>
      </c>
      <c r="C1395" s="2" t="str">
        <f>IFERROR(__xludf.DUMMYFUNCTION("GOOGLETRANSLATE(B1395, ""en"", ""vi"")"),"Việc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[T1I2M3E4_5S6I7G8N9A0"&amp;"T1U2R3E4] và nhịp độ nhẹ nhàng, bài hát thách thức sự phân loại dễ dàng trong bất kỳ phong cách [G1E2N3R4E5] cụ thể nào.")</f>
        <v>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[T1I2M3E4_5S6I7G8N9A0T1U2R3E4] và nhịp độ nhẹ nhàng, bài hát thách thức sự phân loại dễ dàng trong bất kỳ phong cách [G1E2N3R4E5] cụ thể nào.</v>
      </c>
      <c r="D1395" s="2"/>
    </row>
    <row r="1396">
      <c r="A1396" s="1" t="s">
        <v>1152</v>
      </c>
      <c r="B1396" s="1" t="s">
        <v>2340</v>
      </c>
      <c r="C1396" s="2" t="str">
        <f>IFERROR(__xludf.DUMMYFUNCTION("GOOGLETRANSLATE(B1396, ""en"", ""vi"")"),"Bài hát này được sáng tác trong [[K01E12Y23]3 k4ey5] và có độ dài [T1M213] giây. Ngoài ra, một [ti0me1 s2ig3na4tu5re6] không phổ biến, [T1I2M3E4_5S6I7G8N9A0T1U2R3E4], được sử dụng trong bố cục này.")</f>
        <v>Bài hát này được sáng tác trong [[K01E12Y23]3 k4ey5] và có độ dài [T1M213] giây. Ngoài ra, một [ti0me1 s2ig3na4tu5re6] không phổ biến, [T1I2M3E4_5S6I7G8N9A0T1U2R3E4], được sử dụng trong bố cục này.</v>
      </c>
      <c r="D1396" s="2"/>
    </row>
    <row r="1397">
      <c r="A1397" s="1" t="s">
        <v>2341</v>
      </c>
      <c r="B1397" s="1" t="s">
        <v>2342</v>
      </c>
      <c r="C1397" s="2" t="str">
        <f>IFERROR(__xludf.DUMMYFUNCTION("GOOGLETRANSLATE(B1397, ""en"", ""vi"")"),"Việc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"&amp;"tổng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gắ"&amp;"n kết cho người nghe.")</f>
        <v>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gắn kết cho người nghe.</v>
      </c>
      <c r="D1397" s="2"/>
    </row>
    <row r="1398">
      <c r="A1398" s="1" t="s">
        <v>1540</v>
      </c>
      <c r="B1398" s="1" t="s">
        <v>2343</v>
      </c>
      <c r="C1398" s="2" t="str">
        <f>IFERROR(__xludf.DUMMYFUNCTION("GOOGLETRANSLATE(B1398, ""en"", ""vi"")"),"Trong bài hát này, bạn có thể nghe thấy [[N01U12M23_34B45A56R67S78]8 b9ar0s1] với nhịp điệu trầm lắng và yên bình.")</f>
        <v>Trong bài hát này, bạn có thể nghe thấy [[N01U12M23_34B45A56R67S78]8 b9ar0s1] với nhịp điệu trầm lắng và yên bình.</v>
      </c>
      <c r="D1398" s="2"/>
    </row>
    <row r="1399">
      <c r="A1399" s="1" t="s">
        <v>188</v>
      </c>
      <c r="B1399" s="1" t="s">
        <v>2344</v>
      </c>
      <c r="C1399" s="2" t="str">
        <f>IFERROR(__xludf.DUMMYFUNCTION("GOOGLETRANSLATE(B1399, ""en"", ""vi"")"),"Dải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nhanh"&amp;" cũng không quá chậm và cách sắp xếp bỏ qua việc sử dụng [I1N2S3T4R5U6M7E8N9T0S1]. Đồng hồ đo [T1I2M3E4_5S6I7G8N9A0T1U2R3E4] làm tăng thêm cảm giác đặc biệt của âm nhạc, tỏa ra [E1M2O3T4I5O6N7].")</f>
        <v>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 cũng không quá chậm và cách sắp xếp bỏ qua việc sử dụng [I1N2S3T4R5U6M7E8N9T0S1]. Đồng hồ đo [T1I2M3E4_5S6I7G8N9A0T1U2R3E4] làm tăng thêm cảm giác đặc biệt của âm nhạc, tỏa ra [E1M2O3T4I5O6N7].</v>
      </c>
      <c r="D1399" s="2"/>
    </row>
    <row r="1400">
      <c r="A1400" s="1" t="s">
        <v>204</v>
      </c>
      <c r="B1400" s="1" t="s">
        <v>2345</v>
      </c>
      <c r="C1400" s="2" t="str">
        <f>IFERROR(__xludf.DUMMYFUNCTION("GOOGLETRANSLATE(B1400, ""en"", ""vi"")"),"Để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"&amp;"ô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nhạc"&amp;" được đưa ra trong quá trình sáng tác.")</f>
        <v>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 được đưa ra trong quá trình sáng tác.</v>
      </c>
      <c r="D1400" s="2"/>
    </row>
    <row r="1401">
      <c r="A1401" s="1" t="s">
        <v>2346</v>
      </c>
      <c r="B1401" s="1" t="s">
        <v>2347</v>
      </c>
      <c r="C1401" s="2" t="str">
        <f>IFERROR(__xludf.DUMMYFUNCTION("GOOGLETRANSLATE(B1401, ""en"", ""vi"")"),"Để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đ"&amp;"ặc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thận"&amp;".")</f>
        <v>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v>
      </c>
      <c r="D1401" s="2"/>
    </row>
    <row r="1402">
      <c r="A1402" s="1" t="s">
        <v>2348</v>
      </c>
      <c r="B1402" s="1" t="s">
        <v>2349</v>
      </c>
      <c r="C1402" s="2" t="str">
        <f>IFERROR(__xludf.DUMMYFUNCTION("GOOGLETRANSLATE(B1402, ""en"", ""vi"")"),"Bài hát này có đặc điểm không thể nhầm lẫn là [G1E2N3R4E5] và nằm trong [T1I2M3E4_5S6I7G8N9A0T1U2R3E4]. Độ dài của nó là [T1M213] giây và [I1N2S3T4R5U6M7E8N9T0S1] không được bao gồm trong thiết bị đo.")</f>
        <v>Bài hát này có đặc điểm không thể nhầm lẫn là [G1E2N3R4E5] và nằm trong [T1I2M3E4_5S6I7G8N9A0T1U2R3E4]. Độ dài của nó là [T1M213] giây và [I1N2S3T4R5U6M7E8N9T0S1] không được bao gồm trong thiết bị đo.</v>
      </c>
      <c r="D1402" s="2"/>
    </row>
    <row r="1403">
      <c r="A1403" s="1" t="s">
        <v>2350</v>
      </c>
      <c r="B1403" s="1" t="s">
        <v>2351</v>
      </c>
      <c r="C1403" s="2" t="str">
        <f>IFERROR(__xludf.DUMMYFUNCTION("GOOGLETRANSLATE(B1403, ""en"", ""vi"")"),"Bài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"&amp;"hiện tuyệt vời về phong cách.")</f>
        <v>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hiện tuyệt vời về phong cách.</v>
      </c>
      <c r="D1403" s="2"/>
    </row>
    <row r="1404">
      <c r="A1404" s="1" t="s">
        <v>2352</v>
      </c>
      <c r="B1404" s="1" t="s">
        <v>2353</v>
      </c>
      <c r="C1404" s="2" t="str">
        <f>IFERROR(__xludf.DUMMYFUNCTION("GOOGLETRANSLATE(B1404, ""en"", ""vi"")"),"Âm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t"&amp;"hanh của nhạc được tạo ra bằng cách sử dụng [I1N2S3T4R5U6M7E8N9T0S1] và được phát ở tốc độ cân bằng. Nhìn chung, âm nhạc gợi lên cảm giác [E1M2O3T4I5O6N7] mạnh mẽ.")</f>
        <v>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thanh của nhạc được tạo ra bằng cách sử dụng [I1N2S3T4R5U6M7E8N9T0S1] và được phát ở tốc độ cân bằng. Nhìn chung, âm nhạc gợi lên cảm giác [E1M2O3T4I5O6N7] mạnh mẽ.</v>
      </c>
      <c r="D1404" s="2"/>
    </row>
    <row r="1405">
      <c r="A1405" s="1" t="s">
        <v>2354</v>
      </c>
      <c r="B1405" s="1" t="s">
        <v>2355</v>
      </c>
      <c r="C1405" s="2" t="str">
        <f>IFERROR(__xludf.DUMMYFUNCTION("GOOGLETRANSLATE(B1405, ""en"", ""vi"")"),"Phạm vi cao độ của âm nhạc trải dài [R1A2N3G4E5] [oc0ta1ve2s3], góp phần tạo nên nét độc đáo và làm nổi bật chiều sâu cảm xúc của nó. Việc sử dụng [[K01E12Y23]3 k4ey5] cũng tạo ra bầu không khí khác biệt. Bài hát yên tĩnh và thanh bình này kéo dài [T1M213"&amp;"] giây và có [I1N2S3T4R5U6M7E8N9T0S1]. Đây là ví dụ điển hình của kiểu [G1E2N3R4E5], bao gồm [[N01U12M23_34B45A56R67S78]8 b9ar0s1].")</f>
        <v>Phạm vi cao độ của âm nhạc trải dài [R1A2N3G4E5] [oc0ta1ve2s3], góp phần tạo nên nét độc đáo và làm nổi bật chiều sâu cảm xúc của nó. Việc sử dụng [[K01E12Y23]3 k4ey5] cũng tạo ra bầu không khí khác biệt. Bài hát yên tĩnh và thanh bình này kéo dài [T1M213] giây và có [I1N2S3T4R5U6M7E8N9T0S1]. Đây là ví dụ điển hình của kiểu [G1E2N3R4E5], bao gồm [[N01U12M23_34B45A56R67S78]8 b9ar0s1].</v>
      </c>
      <c r="D1405" s="2"/>
    </row>
    <row r="1406">
      <c r="A1406" s="1" t="s">
        <v>2356</v>
      </c>
      <c r="B1406" s="1" t="s">
        <v>2357</v>
      </c>
      <c r="C1406" s="2" t="str">
        <f>IFERROR(__xludf.DUMMYFUNCTION("GOOGLETRANSLATE(B1406, ""en"", ""vi"")"),"Bài hát này thuộc thể loại nhạc [G1E2N3R4E5] và nó bắt nguồn từ những quy ước của nó. Tuy nhiên, [I1N2S3T4R5U6M7E8N9T0S1] lại vắng mặt đáng kể trong bài hát cụ thể này.")</f>
        <v>Bài hát này thuộc thể loại nhạc [G1E2N3R4E5] và nó bắt nguồn từ những quy ước của nó. Tuy nhiên, [I1N2S3T4R5U6M7E8N9T0S1] lại vắng mặt đáng kể trong bài hát cụ thể này.</v>
      </c>
      <c r="D1406" s="2"/>
    </row>
    <row r="1407">
      <c r="A1407" s="1" t="s">
        <v>2358</v>
      </c>
      <c r="B1407" s="1" t="s">
        <v>2359</v>
      </c>
      <c r="C1407" s="2" t="str">
        <f>IFERROR(__xludf.DUMMYFUNCTION("GOOGLETRANSLATE(B1407, ""en"", ""vi"")"),"Loại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g"&amp;"iây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"&amp;"ánh phong cách đặc trưng của [A1R2T3I4S5T6].")</f>
        <v>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ánh phong cách đặc trưng của [A1R2T3I4S5T6].</v>
      </c>
      <c r="D1407" s="2"/>
    </row>
    <row r="1408">
      <c r="A1408" s="1" t="s">
        <v>1384</v>
      </c>
      <c r="B1408" s="1" t="s">
        <v>2360</v>
      </c>
      <c r="C1408" s="2" t="str">
        <f>IFERROR(__xludf.DUMMYFUNCTION("GOOGLETRANSLATE(B1408, ""en"", ""vi"")"),"Với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nhịp"&amp;" điệu cực kỳ mãnh liệt và độc đáo [ti0me1 s2ig3na4tu5re6 o7f 8[T91I02M13E24_35S46I57G68N79A80T91U02R13E24]3]. Không sử dụng [I1N2S3T4R5U6M7E8N9T0S1], bài hát này thể hiện âm thanh [te0mp1o2] nhanh và đặc trưng bởi âm thanh [G1E2N3R4E5].")</f>
        <v>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 điệu cực kỳ mãnh liệt và độc đáo [ti0me1 s2ig3na4tu5re6 o7f 8[T91I02M13E24_35S46I57G68N79A80T91U02R13E24]3]. Không sử dụng [I1N2S3T4R5U6M7E8N9T0S1], bài hát này thể hiện âm thanh [te0mp1o2] nhanh và đặc trưng bởi âm thanh [G1E2N3R4E5].</v>
      </c>
      <c r="D1408" s="2"/>
    </row>
    <row r="1409">
      <c r="A1409" s="1" t="s">
        <v>2361</v>
      </c>
      <c r="B1409" s="1" t="s">
        <v>2362</v>
      </c>
      <c r="C1409" s="2" t="str">
        <f>IFERROR(__xludf.DUMMYFUNCTION("GOOGLETRANSLATE(B1409, ""en"", ""vi"")"),"Bài hát này có thời gian phát là [T1M213] giây và tăng dần trong [[N01U12M23_34B45A56R67S78]8 b9ar0s1] với [ti0me1 s2ig3na4tu5re6] duy nhất. [te0mp1o2] trong bài hát này rất mềm mại và mượt mà, làm tăng thêm nét đặc biệt tổng thể của nó.")</f>
        <v>Bài hát này có thời gian phát là [T1M213] giây và tăng dần trong [[N01U12M23_34B45A56R67S78]8 b9ar0s1] với [ti0me1 s2ig3na4tu5re6] duy nhất. [te0mp1o2] trong bài hát này rất mềm mại và mượt mà, làm tăng thêm nét đặc biệt tổng thể của nó.</v>
      </c>
      <c r="D1409" s="2"/>
    </row>
    <row r="1410">
      <c r="A1410" s="1" t="s">
        <v>2363</v>
      </c>
      <c r="B1410" s="1" t="s">
        <v>2364</v>
      </c>
      <c r="C1410" s="2" t="str">
        <f>IFERROR(__xludf.DUMMYFUNCTION("GOOGLETRANSLATE(B1410, ""en"", ""vi"")"),"Đoạn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tình"&amp;" bỏ qua việc sử dụng [I1N2S3T4R5U6M7E8N9T0S1], khác với âm thanh điển hình của [G1E2N3R4E5]. Âm nhạc bao gồm [[N01U12M23_34B45A56R67S78]8 b9ar0s1], tạo nên một sáng tác độc đáo và khác biệt.")</f>
        <v>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 bỏ qua việc sử dụng [I1N2S3T4R5U6M7E8N9T0S1], khác với âm thanh điển hình của [G1E2N3R4E5]. Âm nhạc bao gồm [[N01U12M23_34B45A56R67S78]8 b9ar0s1], tạo nên một sáng tác độc đáo và khác biệt.</v>
      </c>
      <c r="D1410" s="2"/>
    </row>
    <row r="1411">
      <c r="A1411" s="1" t="s">
        <v>2365</v>
      </c>
      <c r="B1411" s="1" t="s">
        <v>2366</v>
      </c>
      <c r="C1411" s="2" t="str">
        <f>IFERROR(__xludf.DUMMYFUNCTION("GOOGLETRANSLATE(B1411, ""en"", ""vi"")"),"Với phạm vi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qu"&amp;"á chậm. [ti0me1 s2ig3na4tu5re6] của bản nhạc là [T1I2M3E4_5S6I7G8N9A0T1U2R3E4]. Điều thú vị là phần phối khí của bài hát này đã bỏ qua việc sử dụng [I1N2S3T4R5U6M7E8N9T0S1], bất chấp các quy ước về âm thanh [G1E2N3R4E5].")</f>
        <v>Với phạm vi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quá chậm. [ti0me1 s2ig3na4tu5re6] của bản nhạc là [T1I2M3E4_5S6I7G8N9A0T1U2R3E4]. Điều thú vị là phần phối khí của bài hát này đã bỏ qua việc sử dụng [I1N2S3T4R5U6M7E8N9T0S1], bất chấp các quy ước về âm thanh [G1E2N3R4E5].</v>
      </c>
      <c r="D1411" s="2"/>
    </row>
    <row r="1412">
      <c r="A1412" s="1" t="s">
        <v>2367</v>
      </c>
      <c r="B1412" s="1" t="s">
        <v>2368</v>
      </c>
      <c r="C1412" s="2" t="str">
        <f>IFERROR(__xludf.DUMMYFUNCTION("GOOGLETRANSLATE(B1412, ""en"", ""vi"")"),"Âm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"&amp;"việc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hình"&amp;" gắn liền với thể loại của nó và bạn có thể nghe thấy [[N01U12M23_34B45A56R67S78]8 b9ar0s1] của nó như một bằng chứng về cấu trúc độc đáo của nó.")</f>
        <v>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 gắn liền với thể loại của nó và bạn có thể nghe thấy [[N01U12M23_34B45A56R67S78]8 b9ar0s1] của nó như một bằng chứng về cấu trúc độc đáo của nó.</v>
      </c>
      <c r="D1412" s="2"/>
    </row>
    <row r="1413">
      <c r="A1413" s="1" t="s">
        <v>2369</v>
      </c>
      <c r="B1413" s="1" t="s">
        <v>2370</v>
      </c>
      <c r="C1413" s="2" t="str">
        <f>IFERROR(__xludf.DUMMYFUNCTION("GOOGLETRANSLATE(B1413, ""en"", ""vi"")"),"Phần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Nhạ"&amp;"c được phát với nhịp độ nhanh và phong cách không phản ánh nét đặc trưng của thể loại [G1E2N3R4E5].")</f>
        <v>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Nhạc được phát với nhịp độ nhanh và phong cách không phản ánh nét đặc trưng của thể loại [G1E2N3R4E5].</v>
      </c>
      <c r="D1413" s="2"/>
    </row>
    <row r="1414">
      <c r="A1414" s="1" t="s">
        <v>2251</v>
      </c>
      <c r="B1414" s="1" t="s">
        <v>2371</v>
      </c>
      <c r="C1414" s="2" t="str">
        <f>IFERROR(__xludf.DUMMYFUNCTION("GOOGLETRANSLATE(B1414, ""en"", ""vi"")"),"Phong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"&amp;"động, đồng thời thể hiện màn trình diễn âm nhạc bằng cách sử dụng [I1N2S3T4R5U6M7E8N9T0S1]. Nhìn chung, sự kết hợp giữa cao độ, nhịp điệu và nhạc cụ góp phần tạo nên âm thanh đặc biệt của bản nhạc [G1E2N3R4E5] này.")</f>
        <v>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động, đồng thời thể hiện màn trình diễn âm nhạc bằng cách sử dụng [I1N2S3T4R5U6M7E8N9T0S1]. Nhìn chung, sự kết hợp giữa cao độ, nhịp điệu và nhạc cụ góp phần tạo nên âm thanh đặc biệt của bản nhạc [G1E2N3R4E5] này.</v>
      </c>
      <c r="D1414" s="2"/>
    </row>
    <row r="1415">
      <c r="A1415" s="1" t="s">
        <v>2372</v>
      </c>
      <c r="B1415" s="1" t="s">
        <v>2373</v>
      </c>
      <c r="C1415" s="2" t="str">
        <f>IFERROR(__xludf.DUMMYFUNCTION("GOOGLETRANSLATE(B1415, ""en"", ""vi"")"),"Đoạn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diệ"&amp;"n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góp"&amp;" phần mang lại trải nghiệm âm nhạc gắn kết và tràn đầy năng lượng, trong khi việc thiếu một số nhạc cụ nhất định có thể tạo ra cảnh quan âm thanh độc đáo trong một thể loại nhất định.")</f>
        <v>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 phần mang lại trải nghiệm âm nhạc gắn kết và tràn đầy năng lượng, trong khi việc thiếu một số nhạc cụ nhất định có thể tạo ra cảnh quan âm thanh độc đáo trong một thể loại nhất định.</v>
      </c>
      <c r="D1415" s="2"/>
    </row>
    <row r="1416">
      <c r="A1416" s="1" t="s">
        <v>2374</v>
      </c>
      <c r="B1416" s="1" t="s">
        <v>2375</v>
      </c>
      <c r="C1416" s="2" t="str">
        <f>IFERROR(__xludf.DUMMYFUNCTION("GOOGLETRANSLATE(B1416, ""en"", ""vi"")"),"Nhịp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nên.")</f>
        <v>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nên.</v>
      </c>
      <c r="D1416" s="2"/>
    </row>
    <row r="1417">
      <c r="A1417" s="1" t="s">
        <v>855</v>
      </c>
      <c r="B1417" s="1" t="s">
        <v>2376</v>
      </c>
      <c r="C1417" s="2" t="str">
        <f>IFERROR(__xludf.DUMMYFUNCTION("GOOGLETRANSLATE(B1417, ""en"", ""vi"")"),"Phương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phé"&amp;"p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tr"&amp;"ải nghiệm âm nhạc vừa biểu cảm vừa dễ tiếp cận.")</f>
        <v>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trải nghiệm âm nhạc vừa biểu cảm vừa dễ tiếp cận.</v>
      </c>
      <c r="D1417" s="2"/>
    </row>
    <row r="1418">
      <c r="A1418" s="1" t="s">
        <v>2377</v>
      </c>
      <c r="B1418" s="1" t="s">
        <v>2378</v>
      </c>
      <c r="C1418" s="2" t="str">
        <f>IFERROR(__xludf.DUMMYFUNCTION("GOOGLETRANSLATE(B1418, ""en"", ""vi"")"),"Âm thanh của bài hát mang đậm phong cách [G1E2N3R4E5] và phạm vi cao độ của nó nằm trong [R1A2N3G4E5] [oc0ta1ve2s3].")</f>
        <v>Âm thanh của bài hát mang đậm phong cách [G1E2N3R4E5] và phạm vi cao độ của nó nằm trong [R1A2N3G4E5] [oc0ta1ve2s3].</v>
      </c>
      <c r="D1418" s="2"/>
    </row>
    <row r="1419">
      <c r="A1419" s="1" t="s">
        <v>2379</v>
      </c>
      <c r="B1419" s="1" t="s">
        <v>2380</v>
      </c>
      <c r="C1419" s="2" t="str">
        <f>IFERROR(__xludf.DUMMYFUNCTION("GOOGLETRANSLATE(B1419, ""en"", ""vi"")"),"Loại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"&amp;"thú vị là bạn sẽ không nghe thấy bất kỳ [I1N2S3T4R5U6M7E8N9T0S1] nào trong bài hát được trình diễn nhanh này. Dù thiếu nhạc cụ nhưng âm nhạc vẫn tỏa ra [E1M2O3T4I5O6N7], tạo nên trải nghiệm nghe độc ​​đáo và mạnh mẽ.")</f>
        <v>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thú vị là bạn sẽ không nghe thấy bất kỳ [I1N2S3T4R5U6M7E8N9T0S1] nào trong bài hát được trình diễn nhanh này. Dù thiếu nhạc cụ nhưng âm nhạc vẫn tỏa ra [E1M2O3T4I5O6N7], tạo nên trải nghiệm nghe độc ​​đáo và mạnh mẽ.</v>
      </c>
      <c r="D1419" s="2"/>
    </row>
    <row r="1420">
      <c r="A1420" s="1" t="s">
        <v>314</v>
      </c>
      <c r="B1420" s="1" t="s">
        <v>2381</v>
      </c>
      <c r="C1420" s="2" t="str">
        <f>IFERROR(__xludf.DUMMYFUNCTION("GOOGLETRANSLATE(B1420, ""en"", ""vi"")"),"Âm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[T1I2M3E4_5S6I7G8N9A0T1U"&amp;"2R3E4] và được trình diễn ở tốc độ vừa phải. Nhìn chung, bài hát này mang lại trải nghiệm âm nhạc phong phú và lôi cuốn cho người nghe.")</f>
        <v>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[T1I2M3E4_5S6I7G8N9A0T1U2R3E4] và được trình diễn ở tốc độ vừa phải. Nhìn chung, bài hát này mang lại trải nghiệm âm nhạc phong phú và lôi cuốn cho người nghe.</v>
      </c>
      <c r="D1420" s="2"/>
    </row>
    <row r="1421">
      <c r="A1421" s="1" t="s">
        <v>2382</v>
      </c>
      <c r="B1421" s="1" t="s">
        <v>2383</v>
      </c>
      <c r="C1421" s="2" t="str">
        <f>IFERROR(__xludf.DUMMYFUNCTION("GOOGLETRANSLATE(B1421, ""en"", ""vi"")"),"Với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đư"&amp;"ợc bổ sung bởi [ti0me1 s2ig3na4tu5re6] không thường thấy ([T1I2M3E4_5S6I7G8N9A0T1U2R3E4]). Âm nhạc này vượt qua ranh giới truyền thống của thể loại [G1E2N3R4E5], thể hiện [[N01U12M23_34B45A56R67S78]8 b9ar0s1] làm say đắm người nghe.")</f>
        <v>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được bổ sung bởi [ti0me1 s2ig3na4tu5re6] không thường thấy ([T1I2M3E4_5S6I7G8N9A0T1U2R3E4]). Âm nhạc này vượt qua ranh giới truyền thống của thể loại [G1E2N3R4E5], thể hiện [[N01U12M23_34B45A56R67S78]8 b9ar0s1] làm say đắm người nghe.</v>
      </c>
      <c r="D1421" s="2"/>
    </row>
    <row r="1422">
      <c r="A1422" s="1" t="s">
        <v>2377</v>
      </c>
      <c r="B1422" s="1" t="s">
        <v>2384</v>
      </c>
      <c r="C1422" s="2" t="str">
        <f>IFERROR(__xludf.DUMMYFUNCTION("GOOGLETRANSLATE(B1422, ""en"", ""vi"")"),"Bắt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bài"&amp;" hát tạo ra một khuôn khổ để nghệ sĩ khám phá và thể hiện sự thể hiện cá nhân của họ thông qua các biến thể tinh tế trong giai điệu và ngữ điệu trong phạm vi giới hạn. Cách tiếp cận này có thể nâng cao tác động cảm xúc của âm nhạc, vì người nghe có thể đá"&amp;"nh giá cao hơn các sắc thái và sự tinh tế của buổi biểu diễn.")</f>
        <v>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 hát tạo ra một khuôn khổ để nghệ sĩ khám phá và thể hiện sự thể hiện cá nhân của họ thông qua các biến thể tinh tế trong giai điệu và ngữ điệu trong phạm vi giới hạn. Cách tiếp cận này có thể nâng cao tác động cảm xúc của âm nhạc, vì người nghe có thể đánh giá cao hơn các sắc thái và sự tinh tế của buổi biểu diễn.</v>
      </c>
      <c r="D1422" s="2"/>
    </row>
    <row r="1423">
      <c r="A1423" s="1" t="s">
        <v>2385</v>
      </c>
      <c r="B1423" s="1" t="s">
        <v>2386</v>
      </c>
      <c r="C1423" s="2" t="str">
        <f>IFERROR(__xludf.DUMMYFUNCTION("GOOGLETRANSLATE(B1423, ""en"", ""vi"")"),"Âm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hát"&amp;"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sô"&amp;"i động và lôi cuốn.")</f>
        <v>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sôi động và lôi cuốn.</v>
      </c>
      <c r="D1423" s="2"/>
    </row>
    <row r="1424">
      <c r="A1424" s="1" t="s">
        <v>2387</v>
      </c>
      <c r="B1424" s="1" t="s">
        <v>2388</v>
      </c>
      <c r="C1424" s="2" t="str">
        <f>IFERROR(__xludf.DUMMYFUNCTION("GOOGLETRANSLATE(B1424, ""en"", ""vi"")"),"Bản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ch"&amp;"o người nghe.")</f>
        <v>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cho người nghe.</v>
      </c>
      <c r="D1424" s="2"/>
    </row>
    <row r="1425">
      <c r="A1425" s="1" t="s">
        <v>2389</v>
      </c>
      <c r="B1425" s="1" t="s">
        <v>2390</v>
      </c>
      <c r="C1425" s="2" t="str">
        <f>IFERROR(__xludf.DUMMYFUNCTION("GOOGLETRANSLATE(B1425, ""en"", ""vi"")"),"Đoạn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b9ar0s1"&amp;"].")</f>
        <v>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v>
      </c>
      <c r="D1425" s="2"/>
    </row>
    <row r="1426">
      <c r="A1426" s="1" t="s">
        <v>381</v>
      </c>
      <c r="B1426" s="1" t="s">
        <v>2391</v>
      </c>
      <c r="C1426" s="2" t="str">
        <f>IFERROR(__xludf.DUMMYFUNCTION("GOOGLETRANSLATE(B1426, ""en"", ""vi"")"),"Việc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thê"&amp;"m chiều sâu cho âm thanh tổng thể. Cùng với nhau, việc lựa chọn cẩn thận phạm vi cao độ và nhạc cụ phối hợp hài hòa để tạo ra trải nghiệm âm nhạc phong phú và hấp dẫn.")</f>
        <v>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thêm chiều sâu cho âm thanh tổng thể. Cùng với nhau, việc lựa chọn cẩn thận phạm vi cao độ và nhạc cụ phối hợp hài hòa để tạo ra trải nghiệm âm nhạc phong phú và hấp dẫn.</v>
      </c>
      <c r="D1426" s="2"/>
    </row>
    <row r="1427">
      <c r="A1427" s="1" t="s">
        <v>2392</v>
      </c>
      <c r="B1427" s="1" t="s">
        <v>2393</v>
      </c>
      <c r="C1427" s="2" t="str">
        <f>IFERROR(__xludf.DUMMYFUNCTION("GOOGLETRANSLATE(B1427, ""en"", ""vi"")"),"Phạm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7si8gn9at0u"&amp;"r1e2] được sử dụng xuyên suốt. Mặc dù không tuân theo khuôn mẫu điển hình của thể loại [G1E2N3R4E5], âm nhạc này thể hiện những phẩm chất độc đáo giúp phân biệt nó với các tác phẩm khác.")</f>
        <v>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7si8gn9at0ur1e2] được sử dụng xuyên suốt. Mặc dù không tuân theo khuôn mẫu điển hình của thể loại [G1E2N3R4E5], âm nhạc này thể hiện những phẩm chất độc đáo giúp phân biệt nó với các tác phẩm khác.</v>
      </c>
      <c r="D1427" s="2"/>
    </row>
    <row r="1428">
      <c r="A1428" s="1" t="s">
        <v>2394</v>
      </c>
      <c r="B1428" s="1" t="s">
        <v>2395</v>
      </c>
      <c r="C1428" s="2" t="str">
        <f>IFERROR(__xludf.DUMMYFUNCTION("GOOGLETRANSLATE(B1428, ""en"", ""vi"")"),"Việc sử dụng [[K01E12Y23]3 k4ey5] trong bản nhạc này tạo ra một bầu không khí khác biệt và càng được nhấn mạnh bởi nhịp điệu thiền định của bài hát. Sự vắng mặt của [I1N2S3T4R5U6M7E8N9T0S1] tạo thêm chất lượng độc đáo cho bài hát, trong khi nhịp độ nhàn n"&amp;"hã của màn trình diễn góp phần tạo nên hiệu ứng êm dịu tổng thể. Thông qua bố cục và cách thực hiện, âm nhạc tỏa ra cảm giác mạnh mẽ về [E1M2O3T4I5O6N7], bao bọc người nghe trong trải nghiệm yên tĩnh và suy ngẫm.")</f>
        <v>Việc sử dụng [[K01E12Y23]3 k4ey5] trong bản nhạc này tạo ra một bầu không khí khác biệt và càng được nhấn mạnh bởi nhịp điệu thiền định của bài hát. Sự vắng mặt của [I1N2S3T4R5U6M7E8N9T0S1] tạo thêm chất lượng độc đáo cho bài hát, trong khi nhịp độ nhàn nhã của màn trình diễn góp phần tạo nên hiệu ứng êm dịu tổng thể. Thông qua bố cục và cách thực hiện, âm nhạc tỏa ra cảm giác mạnh mẽ về [E1M2O3T4I5O6N7], bao bọc người nghe trong trải nghiệm yên tĩnh và suy ngẫm.</v>
      </c>
      <c r="D1428" s="2"/>
    </row>
    <row r="1429">
      <c r="A1429" s="1" t="s">
        <v>217</v>
      </c>
      <c r="B1429" s="1" t="s">
        <v>2396</v>
      </c>
      <c r="C1429" s="2" t="str">
        <f>IFERROR(__xludf.DUMMYFUNCTION("GOOGLETRANSLATE(B1429, ""en"", ""vi"")"),"Âm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"&amp;"chủ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"&amp;"khán giả.")</f>
        <v>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khán giả.</v>
      </c>
      <c r="D1429" s="2"/>
    </row>
    <row r="1430">
      <c r="A1430" s="1" t="s">
        <v>2397</v>
      </c>
      <c r="B1430" s="1" t="s">
        <v>2398</v>
      </c>
      <c r="C1430" s="2" t="str">
        <f>IFERROR(__xludf.DUMMYFUNCTION("GOOGLETRANSLATE(B1430, ""en"", ""vi"")"),"Phạm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h"&amp;"át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f>
        <v>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v>
      </c>
      <c r="D1430" s="2"/>
    </row>
    <row r="1431">
      <c r="A1431" s="1" t="s">
        <v>2399</v>
      </c>
      <c r="B1431" s="1" t="s">
        <v>2400</v>
      </c>
      <c r="C1431" s="2" t="str">
        <f>IFERROR(__xludf.DUMMYFUNCTION("GOOGLETRANSLATE(B1431, ""en"", ""vi"")"),"Việc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phá"&amp;"t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b9ar0s1],"&amp;" cho phép phát triển dần dần và có chủ đích các ý tưởng âm nhạc được trình bày.")</f>
        <v>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 cho phép phát triển dần dần và có chủ đích các ý tưởng âm nhạc được trình bày.</v>
      </c>
      <c r="D1431" s="2"/>
    </row>
    <row r="1432">
      <c r="A1432" s="1" t="s">
        <v>2401</v>
      </c>
      <c r="B1432" s="1" t="s">
        <v>2402</v>
      </c>
      <c r="C1432" s="2" t="str">
        <f>IFERROR(__xludf.DUMMYFUNCTION("GOOGLETRANSLATE(B1432, ""en"", ""vi"")"),"Bản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hấp"&amp;"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nhị"&amp;"p điệu.")</f>
        <v>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nhịp điệu.</v>
      </c>
      <c r="D1432" s="2"/>
    </row>
    <row r="1433">
      <c r="A1433" s="1" t="s">
        <v>2403</v>
      </c>
      <c r="B1433" s="1" t="s">
        <v>2404</v>
      </c>
      <c r="C1433" s="2" t="str">
        <f>IFERROR(__xludf.DUMMYFUNCTION("GOOGLETRANSLATE(B1433, ""en"", ""vi"")"),"Bài hát mà tôi đang đề cập đến di chuyển nhanh và có nhịp điệu rất năng động. Điều khiến nó trở nên độc đáo hơn nữa là nó có [ti0me1 s2ig3na4tu5re6] không thường thấy, làm tăng thêm sự khác biệt tổng thể của nó.")</f>
        <v>Bài hát mà tôi đang đề cập đến di chuyển nhanh và có nhịp điệu rất năng động. Điều khiến nó trở nên độc đáo hơn nữa là nó có [ti0me1 s2ig3na4tu5re6] không thường thấy, làm tăng thêm sự khác biệt tổng thể của nó.</v>
      </c>
      <c r="D1433" s="2"/>
    </row>
    <row r="1434">
      <c r="A1434" s="1" t="s">
        <v>565</v>
      </c>
      <c r="B1434" s="1" t="s">
        <v>2405</v>
      </c>
      <c r="C1434" s="2" t="str">
        <f>IFERROR(__xludf.DUMMYFUNCTION("GOOGLETRANSLATE(B1434, ""en"", ""vi"")"),"Bài hát này được sáng tác trong [[K01E12Y23]3 k4ey5] và bao gồm [[N01U12M23_34B45A56R67S78]8 b9ar0s1]. Nhạc cụ của bài hát này không bao gồm [I1N2S3T4R5U6M7E8N9T0S1].")</f>
        <v>Bài hát này được sáng tác trong [[K01E12Y23]3 k4ey5] và bao gồm [[N01U12M23_34B45A56R67S78]8 b9ar0s1]. Nhạc cụ của bài hát này không bao gồm [I1N2S3T4R5U6M7E8N9T0S1].</v>
      </c>
      <c r="D1434" s="2"/>
    </row>
    <row r="1435">
      <c r="A1435" s="1" t="s">
        <v>2406</v>
      </c>
      <c r="B1435" s="1" t="s">
        <v>2407</v>
      </c>
      <c r="C1435" s="2" t="str">
        <f>IFERROR(__xludf.DUMMYFUNCTION("GOOGLETRANSLATE(B1435, ""en"", ""vi"")"),"Buổi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du"&amp;"y trì được cảm giác thoải mái xuyên suốt, mang lại trải nghiệm nghe độc ​​đáo và thú vị.")</f>
        <v>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duy trì được cảm giác thoải mái xuyên suốt, mang lại trải nghiệm nghe độc ​​đáo và thú vị.</v>
      </c>
      <c r="D1435" s="2"/>
    </row>
    <row r="1436">
      <c r="A1436" s="1" t="s">
        <v>2408</v>
      </c>
      <c r="B1436" s="1" t="s">
        <v>2409</v>
      </c>
      <c r="C1436" s="2" t="str">
        <f>IFERROR(__xludf.DUMMYFUNCTION("GOOGLETRANSLATE(B1436, ""en"", ""vi"")"),"Âm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này"&amp;",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th"&amp;"ử nghiệm của người sáng tác.")</f>
        <v>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thử nghiệm của người sáng tác.</v>
      </c>
      <c r="D1436" s="2"/>
    </row>
    <row r="1437">
      <c r="A1437" s="1" t="s">
        <v>950</v>
      </c>
      <c r="B1437" s="1" t="s">
        <v>2410</v>
      </c>
      <c r="C1437" s="2" t="str">
        <f>IFERROR(__xludf.DUMMYFUNCTION("GOOGLETRANSLATE(B1437, ""en"", ""vi"")"),"[[K01E12Y23]3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t"&amp;"ạo nên một bản nhạc mạnh mẽ và quyến rũ, có thể lay động và truyền cảm hứng cho người nghe.")</f>
        <v>[[K01E12Y23]3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tạo nên một bản nhạc mạnh mẽ và quyến rũ, có thể lay động và truyền cảm hứng cho người nghe.</v>
      </c>
      <c r="D1437" s="2"/>
    </row>
    <row r="1438">
      <c r="A1438" s="1" t="s">
        <v>92</v>
      </c>
      <c r="B1438" s="1" t="s">
        <v>2411</v>
      </c>
      <c r="C1438" s="2" t="str">
        <f>IFERROR(__xludf.DUMMYFUNCTION("GOOGLETRANSLATE(B1438, ""en"", ""vi"")"),"Phạm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[te0mp1o"&amp;"2]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[G1E2N"&amp;"3R4E5].")</f>
        <v>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[G1E2N3R4E5].</v>
      </c>
      <c r="D1438" s="2"/>
    </row>
    <row r="1439">
      <c r="A1439" s="1" t="s">
        <v>2412</v>
      </c>
      <c r="B1439" s="1" t="s">
        <v>2413</v>
      </c>
      <c r="C1439" s="2" t="str">
        <f>IFERROR(__xludf.DUMMYFUNCTION("GOOGLETRANSLATE(B1439, ""en"", ""vi"")"),"Phạm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dịu,"&amp;"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f>
        <v>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v>
      </c>
      <c r="D1439" s="2"/>
    </row>
    <row r="1440">
      <c r="A1440" s="1" t="s">
        <v>2111</v>
      </c>
      <c r="B1440" s="1" t="s">
        <v>2414</v>
      </c>
      <c r="C1440" s="2" t="str">
        <f>IFERROR(__xludf.DUMMYFUNCTION("GOOGLETRANSLATE(B1440, ""en"", ""vi"")"),"Dải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nân"&amp;"g cao bản phối âm nhạc tổng thể.")</f>
        <v>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nâng cao bản phối âm nhạc tổng thể.</v>
      </c>
      <c r="D1440" s="2"/>
    </row>
    <row r="1441">
      <c r="A1441" s="1" t="s">
        <v>217</v>
      </c>
      <c r="B1441" s="1" t="s">
        <v>2415</v>
      </c>
      <c r="C1441" s="2" t="str">
        <f>IFERROR(__xludf.DUMMYFUNCTION("GOOGLETRANSLATE(B1441, ""en"", ""vi"")"),"Việc sử dụng một bản nhạc cụ thể [ke0y1] có thể tạo ra bầu không khí khác biệt trong một bản nhạc. Ví dụ: việc sử dụng [[K01E12Y23]3 k4ey5] của bản nhạc này đặc biệt hiệu quả trong việc định hình tâm trạng và giai điệu tổng thể của nó. Dù cố ý hay không, "&amp;"nhà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f>
        <v>Việc sử dụng một bản nhạc cụ thể [ke0y1] có thể tạo ra bầu không khí khác biệt trong một bản nhạc. Ví dụ: việc sử dụng [[K01E12Y23]3 k4ey5] của bản nhạc này đặc biệt hiệu quả trong việc định hình tâm trạng và giai điệu tổng thể của nó. Dù cố ý hay không, 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v>
      </c>
      <c r="D1441" s="2"/>
    </row>
    <row r="1442">
      <c r="A1442" s="1" t="s">
        <v>271</v>
      </c>
      <c r="B1442" s="1" t="s">
        <v>2416</v>
      </c>
      <c r="C1442" s="2" t="str">
        <f>IFERROR(__xludf.DUMMYFUNCTION("GOOGLETRANSLATE(B1442, ""en"", ""vi"")"),"Bản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không"&amp;"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"&amp;"dụng trong tác phẩm. Nhìn chung, nhạc được phát ở mức [te0mp1o2] thấp và mang lại trải nghiệm nghe độc ​​đáo và thú vị.")</f>
        <v>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dụng trong tác phẩm. Nhìn chung, nhạc được phát ở mức [te0mp1o2] thấp và mang lại trải nghiệm nghe độc ​​đáo và thú vị.</v>
      </c>
      <c r="D1442" s="2"/>
    </row>
    <row r="1443">
      <c r="A1443" s="1" t="s">
        <v>2417</v>
      </c>
      <c r="B1443" s="1" t="s">
        <v>2418</v>
      </c>
      <c r="C1443" s="2" t="str">
        <f>IFERROR(__xludf.DUMMYFUNCTION("GOOGLETRANSLATE(B1443, ""en"", ""vi"")"),"Loại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"&amp;"nghe phổ biến. Âm nhạc nổi bật với [I1N2S3T4R5U6M7E8N9T0S1], với [I1N2S3T4R5U6M7E8N9T0] cung cấp giai điệu chính cho bài hát. Tổng cộng, người nghe có thể nghe thấy [[N01U12M23_34B45A56R67S78]8 b9ar0s1] trong tác phẩm này.")</f>
        <v>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nghe phổ biến. Âm nhạc nổi bật với [I1N2S3T4R5U6M7E8N9T0S1], với [I1N2S3T4R5U6M7E8N9T0] cung cấp giai điệu chính cho bài hát. Tổng cộng, người nghe có thể nghe thấy [[N01U12M23_34B45A56R67S78]8 b9ar0s1] trong tác phẩm này.</v>
      </c>
      <c r="D1443" s="2"/>
    </row>
    <row r="1444">
      <c r="A1444" s="1" t="s">
        <v>2419</v>
      </c>
      <c r="B1444" s="1" t="s">
        <v>2420</v>
      </c>
      <c r="C1444" s="2" t="str">
        <f>IFERROR(__xludf.DUMMYFUNCTION("GOOGLETRANSLATE(B1444, ""en"", ""vi"")"),"Đồng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"&amp;"tổng thể.")</f>
        <v>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tổng thể.</v>
      </c>
      <c r="D1444" s="2"/>
    </row>
    <row r="1445">
      <c r="A1445" s="1" t="s">
        <v>2421</v>
      </c>
      <c r="B1445" s="1" t="s">
        <v>2422</v>
      </c>
      <c r="C1445" s="2" t="str">
        <f>IFERROR(__xludf.DUMMYFUNCTION("GOOGLETRANSLATE(B1445, ""en"", ""vi"")"),"Tiết tấu vừa phải của bài hát góp phần thể hiện chân thực phong cách [G1E2N3R4E5] cổ điển trong âm nhạc.")</f>
        <v>Tiết tấu vừa phải của bài hát góp phần thể hiện chân thực phong cách [G1E2N3R4E5] cổ điển trong âm nhạc.</v>
      </c>
      <c r="D1445" s="2"/>
    </row>
    <row r="1446">
      <c r="A1446" s="1" t="s">
        <v>65</v>
      </c>
      <c r="B1446" s="1" t="s">
        <v>2423</v>
      </c>
      <c r="C1446" s="2" t="str">
        <f>IFERROR(__xludf.DUMMYFUNCTION("GOOGLETRANSLATE(B1446, ""en"", ""vi"")"),"[[K01E12Y23]3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[I"&amp;"1N2S3T4R5U6M7E8N9T0S1]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trở"&amp;" thành một trải nghiệm nghe thực sự có tác động và đáng nhớ.")</f>
        <v>[[K01E12Y23]3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 thành một trải nghiệm nghe thực sự có tác động và đáng nhớ.</v>
      </c>
      <c r="D1446" s="2"/>
    </row>
    <row r="1447">
      <c r="A1447" s="1" t="s">
        <v>1410</v>
      </c>
      <c r="B1447" s="1" t="s">
        <v>2424</v>
      </c>
      <c r="C1447" s="2" t="str">
        <f>IFERROR(__xludf.DUMMYFUNCTION("GOOGLETRANSLATE(B1447, ""en"", ""vi"")"),"Bài hát này có thời lượng chạy [T1M213] giây và lựa chọn [[K01E12Y23]3 k4ey5] mang lại trải nghiệm hấp dẫn và đáng nhớ. Được chia thành [[N01U12M23_34B45A56R67S78]8 b9ar0s1], bài hát duy trì nhịp điệu ổn định và vừa phải xuyên suốt.")</f>
        <v>Bài hát này có thời lượng chạy [T1M213] giây và lựa chọn [[K01E12Y23]3 k4ey5] mang lại trải nghiệm hấp dẫn và đáng nhớ. Được chia thành [[N01U12M23_34B45A56R67S78]8 b9ar0s1], bài hát duy trì nhịp điệu ổn định và vừa phải xuyên suốt.</v>
      </c>
      <c r="D1447" s="2"/>
    </row>
    <row r="1448">
      <c r="A1448" s="1" t="s">
        <v>217</v>
      </c>
      <c r="B1448" s="1" t="s">
        <v>2425</v>
      </c>
      <c r="C1448" s="2" t="str">
        <f>IFERROR(__xludf.DUMMYFUNCTION("GOOGLETRANSLATE(B1448, ""en"", ""vi"")"),"Việc lựa chọn [ke0y1] trong bản nhạc này tạo nên một trải nghiệm lôi cuốn và đáng nhớ cho người nghe.")</f>
        <v>Việc lựa chọn [ke0y1] trong bản nhạc này tạo nên một trải nghiệm lôi cuốn và đáng nhớ cho người nghe.</v>
      </c>
      <c r="D1448" s="2"/>
    </row>
    <row r="1449">
      <c r="A1449" s="1" t="s">
        <v>2426</v>
      </c>
      <c r="B1449" s="1" t="s">
        <v>2427</v>
      </c>
      <c r="C1449" s="2" t="str">
        <f>IFERROR(__xludf.DUMMYFUNCTION("GOOGLETRANSLATE(B1449,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thu"&amp;" hút bởi nhịp điệu êm dịu và cố tình loại bỏ một số nhạc cụ nhất định. Âm nhạc có nhịp điệu [T1I2M3E4_5S6I7G8N9A0T1U2R3E4] và [te0mp1o2] chậm, thể hiện một bố cục độc đáo thách thức sự phân loại dễ dàng theo phong cách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 hút bởi nhịp điệu êm dịu và cố tình loại bỏ một số nhạc cụ nhất định. Âm nhạc có nhịp điệu [T1I2M3E4_5S6I7G8N9A0T1U2R3E4] và [te0mp1o2] chậm, thể hiện một bố cục độc đáo thách thức sự phân loại dễ dàng theo phong cách [G1E2N3R4E5].</v>
      </c>
      <c r="D1449" s="2"/>
    </row>
    <row r="1450">
      <c r="A1450" s="1" t="s">
        <v>656</v>
      </c>
      <c r="B1450" s="1" t="s">
        <v>2428</v>
      </c>
      <c r="C1450" s="2" t="str">
        <f>IFERROR(__xludf.DUMMYFUNCTION("GOOGLETRANSLATE(B1450, ""en"", ""vi"")"),"Bài hát này có thời gian phát là [T1M213] giây và có [[N01U12M23_34B45A56R67S78]8 b9ar0s1] trong phần sáng tác. Nó có nhịp điệu êm dịu và vừa phải, với thước đo [T1I2M3E4_5S6I7G8N9A0T1U2R3E4].")</f>
        <v>Bài hát này có thời gian phát là [T1M213] giây và có [[N01U12M23_34B45A56R67S78]8 b9ar0s1] trong phần sáng tác. Nó có nhịp điệu êm dịu và vừa phải, với thước đo [T1I2M3E4_5S6I7G8N9A0T1U2R3E4].</v>
      </c>
      <c r="D1450" s="2"/>
    </row>
    <row r="1451">
      <c r="A1451" s="1" t="s">
        <v>1755</v>
      </c>
      <c r="B1451" s="1" t="s">
        <v>2429</v>
      </c>
      <c r="C1451" s="2" t="str">
        <f>IFERROR(__xludf.DUMMYFUNCTION("GOOGLETRANSLATE(B1451, ""en"", ""vi"")"),"Âm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8[T91I02M13E24_35S46I57G68N7"&amp;"9A80T91U02R13E24]3].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tinh"&amp;" tế trong giai điệu và nhịp điệu, trong khi [ti0me1 s2ig3na4tu5re6] độc đáo bổ sung thêm một lớp nhịp điệu khó đoán, khiến bài hát nổi bật so với các phần thông thường hơn.")</f>
        <v>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 tế trong giai điệu và nhịp điệu, trong khi [ti0me1 s2ig3na4tu5re6] độc đáo bổ sung thêm một lớp nhịp điệu khó đoán, khiến bài hát nổi bật so với các phần thông thường hơn.</v>
      </c>
      <c r="D1451" s="2"/>
    </row>
    <row r="1452">
      <c r="A1452" s="1" t="s">
        <v>1640</v>
      </c>
      <c r="B1452" s="1" t="s">
        <v>2430</v>
      </c>
      <c r="C1452" s="2" t="str">
        <f>IFERROR(__xludf.DUMMYFUNCTION("GOOGLETRANSLATE(B1452, ""en"", ""vi"")"),"[ti0me1 s2ig3na4tu5re6] của bài hát này không bình thường và [I1N2S3T4R5U6M7E8N9T0S1] không có trong bài hát này.")</f>
        <v>[ti0me1 s2ig3na4tu5re6] của bài hát này không bình thường và [I1N2S3T4R5U6M7E8N9T0S1] không có trong bài hát này.</v>
      </c>
      <c r="D1452" s="2"/>
    </row>
    <row r="1453">
      <c r="A1453" s="1" t="s">
        <v>2431</v>
      </c>
      <c r="B1453" s="1" t="s">
        <v>2432</v>
      </c>
      <c r="C1453" s="2" t="str">
        <f>IFERROR(__xludf.DUMMYFUNCTION("GOOGLETRANSLATE(B1453, ""en"", ""vi"")"),"Bài hát này có tiết tấu nhanh nhưng nhịp điệu lại nhẹ nhàng. Mặc dù có [te0mp1o2] nhanh nhưng nhịp điệu nhẹ nhàng của bài hát vẫn tạo ra trải nghiệm âm nhạc độc đáo.")</f>
        <v>Bài hát này có tiết tấu nhanh nhưng nhịp điệu lại nhẹ nhàng. Mặc dù có [te0mp1o2] nhanh nhưng nhịp điệu nhẹ nhàng của bài hát vẫn tạo ra trải nghiệm âm nhạc độc đáo.</v>
      </c>
      <c r="D1453" s="2"/>
    </row>
    <row r="1454">
      <c r="A1454" s="1" t="s">
        <v>2433</v>
      </c>
      <c r="B1454" s="1" t="s">
        <v>2434</v>
      </c>
      <c r="C1454" s="2" t="str">
        <f>IFERROR(__xludf.DUMMYFUNCTION("GOOGLETRANSLATE(B1454, ""en"", ""vi"")"),"Bản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nhanh"&amp;" nhưng bản nhạc vẫn giữ được âm hưởng riêng, thể hiện tài nghệ của người soạn nhạc trong việc tạo ra một bản nhạc vừa phức tạp vừa sôi động.")</f>
        <v>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 nhưng bản nhạc vẫn giữ được âm hưởng riêng, thể hiện tài nghệ của người soạn nhạc trong việc tạo ra một bản nhạc vừa phức tạp vừa sôi động.</v>
      </c>
      <c r="D1454" s="2"/>
    </row>
    <row r="1455">
      <c r="A1455" s="1" t="s">
        <v>1836</v>
      </c>
      <c r="B1455" s="1" t="s">
        <v>2435</v>
      </c>
      <c r="C1455" s="2" t="str">
        <f>IFERROR(__xludf.DUMMYFUNCTION("GOOGLETRANSLATE(B1455, ""en"", ""vi"")"),"Đây là bài hát giây [T1M213] thể hiện nét đặc trưng tinh túy của thể loại [G1E2N3R4E5].")</f>
        <v>Đây là bài hát giây [T1M213] thể hiện nét đặc trưng tinh túy của thể loại [G1E2N3R4E5].</v>
      </c>
      <c r="D1455" s="2"/>
    </row>
    <row r="1456">
      <c r="A1456" s="1" t="s">
        <v>1753</v>
      </c>
      <c r="B1456" s="1" t="s">
        <v>2436</v>
      </c>
      <c r="C1456" s="2" t="str">
        <f>IFERROR(__xludf.DUMMYFUNCTION("GOOGLETRANSLATE(B1456, ""en"", ""vi"")"),"Bản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"&amp;"nhạc là [T1I2M3E4_5S6I7G8N9A0T1U2R3E4] và [te0mp1o2] của bài hát nhanh. Âm nhạc phát ra [E1M2O3T4I5O6N7] và có độ dài khoảng [[N01U12M23_34B45A56R67S78]8 b9ar0s1], với thời lượng là [T1M213] giây.")</f>
        <v>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nhạc là [T1I2M3E4_5S6I7G8N9A0T1U2R3E4] và [te0mp1o2] của bài hát nhanh. Âm nhạc phát ra [E1M2O3T4I5O6N7] và có độ dài khoảng [[N01U12M23_34B45A56R67S78]8 b9ar0s1], với thời lượng là [T1M213] giây.</v>
      </c>
      <c r="D1456" s="2"/>
    </row>
    <row r="1457">
      <c r="A1457" s="1" t="s">
        <v>2437</v>
      </c>
      <c r="B1457" s="1" t="s">
        <v>2438</v>
      </c>
      <c r="C1457" s="2" t="str">
        <f>IFERROR(__xludf.DUMMYFUNCTION("GOOGLETRANSLATE(B1457, ""en"", ""vi"")"),"Nhạc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f>
        <v>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v>
      </c>
      <c r="D1457" s="2"/>
    </row>
    <row r="1458">
      <c r="A1458" s="1" t="s">
        <v>367</v>
      </c>
      <c r="B1458" s="1" t="s">
        <v>2439</v>
      </c>
      <c r="C1458" s="2" t="str">
        <f>IFERROR(__xludf.DUMMYFUNCTION("GOOGLETRANSLATE(B1458, ""en"", ""vi"")"),"[I1N2S3T4R5U6M7E8N9T0S1]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ng"&amp;"ười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gu"&amp;"itar trong [ma0jo1r2] [ke0y1], sự kết hợp giữa các nhạc cụ và [ke0y1] là một khía cạnh cơ bản của âm nhạc có thể gợi lên nhiều cảm xúc và kết nối mọi người thuộc mọi nền văn hóa và thế hệ.")</f>
        <v>[I1N2S3T4R5U6M7E8N9T0S1]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guitar trong [ma0jo1r2] [ke0y1], sự kết hợp giữa các nhạc cụ và [ke0y1] là một khía cạnh cơ bản của âm nhạc có thể gợi lên nhiều cảm xúc và kết nối mọi người thuộc mọi nền văn hóa và thế hệ.</v>
      </c>
      <c r="D1458" s="2"/>
    </row>
    <row r="1459">
      <c r="A1459" s="1" t="s">
        <v>31</v>
      </c>
      <c r="B1459" s="1" t="s">
        <v>2440</v>
      </c>
      <c r="C1459" s="2" t="str">
        <f>IFERROR(__xludf.DUMMYFUNCTION("GOOGLETRANSLATE(B1459, ""en"", ""vi"")"),"Âm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điệu"&amp;"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dà"&amp;"i.")</f>
        <v>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dài.</v>
      </c>
      <c r="D1459" s="2"/>
    </row>
    <row r="1460">
      <c r="A1460" s="1" t="s">
        <v>2106</v>
      </c>
      <c r="B1460" s="1" t="s">
        <v>2441</v>
      </c>
      <c r="C1460" s="2" t="str">
        <f>IFERROR(__xludf.DUMMYFUNCTION("GOOGLETRANSLATE(B1460, ""en"", ""vi"")"),"Bản nhạc này có phạm vi cao độ trong [R1A2N3G4E5] [oc0ta1ve2s3] và sử dụng [[K01E12Y23]3 k4ey5], truyền tải âm thanh cộng hưởng và độc đáo. Bài hát có thời gian phát là [T1M213] giây và có nhịp điệu rất rõ ràng. Một [ti0me1 s2ig3na4tu5re6], [T1I2M3E4_5S6I"&amp;"7G8N9A0T1U2R3E4] không phổ biến được sử dụng, trong khi không có [I1N2S3T4R5U6M7E8N9T0S1] nào xuất hiện trong sắp xếp. Âm nhạc đại diện cho âm thanh điển hình có trong [G1E2N3R4E5].")</f>
        <v>Bản nhạc này có phạm vi cao độ trong [R1A2N3G4E5] [oc0ta1ve2s3] và sử dụng [[K01E12Y23]3 k4ey5], truyền tải âm thanh cộng hưởng và độc đáo. Bài hát có thời gian phát là [T1M213] giây và có nhịp điệu rất rõ ràng. Một [ti0me1 s2ig3na4tu5re6], [T1I2M3E4_5S6I7G8N9A0T1U2R3E4] không phổ biến được sử dụng, trong khi không có [I1N2S3T4R5U6M7E8N9T0S1] nào xuất hiện trong sắp xếp. Âm nhạc đại diện cho âm thanh điển hình có trong [G1E2N3R4E5].</v>
      </c>
      <c r="D1460" s="2"/>
    </row>
    <row r="1461">
      <c r="A1461" s="1" t="s">
        <v>1354</v>
      </c>
      <c r="B1461" s="1" t="s">
        <v>2442</v>
      </c>
      <c r="C1461" s="2" t="str">
        <f>IFERROR(__xludf.DUMMYFUNCTION("GOOGLETRANSLATE(B1461, ""en"", ""vi"")"),"Bản nhạc này có nhịp điệu đặc biệt mạnh mẽ với [te0mp1o2] nhanh và không tuân theo các mẫu thông thường của âm thanh [G1E2N3R4E5]. Phạm vi cao độ của nó nằm trong [R1A2N3G4E5] [oc0ta1ve2s3] và [[K01E12Y23]3 k4ey5] mang lại âm thanh mạnh mẽ và đáng nhớ. Th"&amp;"ời gian chạy của bài hát là [T1M213] giây và phải có [I1N2S3T4R5U6M7E8N9T0S1] trong nhạc. Âm nhạc tuân theo nhịp [T1I2M3E4_5S6I7G8N9A0T1U2R3E4], tạo ra trải nghiệm nghe độc ​​đáo và sống động, chắc chắn sẽ thu hút khán giả.")</f>
        <v>Bản nhạc này có nhịp điệu đặc biệt mạnh mẽ với [te0mp1o2] nhanh và không tuân theo các mẫu thông thường của âm thanh [G1E2N3R4E5]. Phạm vi cao độ của nó nằm trong [R1A2N3G4E5] [oc0ta1ve2s3] và [[K01E12Y23]3 k4ey5] mang lại âm thanh mạnh mẽ và đáng nhớ. Thời gian chạy của bài hát là [T1M213] giây và phải có [I1N2S3T4R5U6M7E8N9T0S1] trong nhạc. Âm nhạc tuân theo nhịp [T1I2M3E4_5S6I7G8N9A0T1U2R3E4], tạo ra trải nghiệm nghe độc ​​đáo và sống động, chắc chắn sẽ thu hút khán giả.</v>
      </c>
      <c r="D1461" s="2"/>
    </row>
    <row r="1462">
      <c r="A1462" s="1" t="s">
        <v>2443</v>
      </c>
      <c r="B1462" s="1" t="s">
        <v>2444</v>
      </c>
      <c r="C1462" s="2" t="str">
        <f>IFERROR(__xludf.DUMMYFUNCTION("GOOGLETRANSLATE(B1462, ""en"", ""vi"")"),"Đây là bài hát dài một giây [T1M213] với khoảng [[N01U12M23_34B45A56R67S78]8 b9ar0s1] và nhịp điệu rất mượt mà và thư giãn. [[K01E12Y23]3 k4ey5] được viết mang đến cho âm nhạc một chất lượng cảm xúc đặc biệt giúp nâng cao hiệu ứng tổng thể của nó.")</f>
        <v>Đây là bài hát dài một giây [T1M213] với khoảng [[N01U12M23_34B45A56R67S78]8 b9ar0s1] và nhịp điệu rất mượt mà và thư giãn. [[K01E12Y23]3 k4ey5] được viết mang đến cho âm nhạc một chất lượng cảm xúc đặc biệt giúp nâng cao hiệu ứng tổng thể của nó.</v>
      </c>
      <c r="D1462" s="2"/>
    </row>
    <row r="1463">
      <c r="A1463" s="1" t="s">
        <v>1484</v>
      </c>
      <c r="B1463" s="1" t="s">
        <v>2445</v>
      </c>
      <c r="C1463" s="2" t="str">
        <f>IFERROR(__xludf.DUMMYFUNCTION("GOOGLETRANSLATE(B1463, ""en"", ""vi"")"),"Bài hát này có nhịp điệu rõ rệt và kéo dài trong [T1M213] giây.")</f>
        <v>Bài hát này có nhịp điệu rõ rệt và kéo dài trong [T1M213] giây.</v>
      </c>
      <c r="D1463" s="2"/>
    </row>
    <row r="1464">
      <c r="A1464" s="1" t="s">
        <v>2141</v>
      </c>
      <c r="B1464" s="1" t="s">
        <v>2446</v>
      </c>
      <c r="C1464" s="2" t="str">
        <f>IFERROR(__xludf.DUMMYFUNCTION("GOOGLETRANSLATE(B1464, ""en"", ""vi"")"),"Phạm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đ"&amp;"iệu nhẹ nhàng. Việc chọn không kết hợp [I1N2S3T4R5U6M7E8N9T0S1], nó thể hiện vẻ đẹp của sự đơn giản. Với [ti0me1 s2ig3na4tu5re6 o7f 8[T91I02M13E24_35S46I57G68N79A80T91U02R13E24]3], bài hát chuyển động nhẹ nhàng, thể hiện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điệu nhẹ nhàng. Việc chọn không kết hợp [I1N2S3T4R5U6M7E8N9T0S1], nó thể hiện vẻ đẹp của sự đơn giản. Với [ti0me1 s2ig3na4tu5re6 o7f 8[T91I02M13E24_35S46I57G68N79A80T91U02R13E24]3], bài hát chuyển động nhẹ nhàng, thể hiện [E1M2O3T4I5O6N7].</v>
      </c>
      <c r="D1464" s="2"/>
    </row>
    <row r="1465">
      <c r="A1465" s="1" t="s">
        <v>1855</v>
      </c>
      <c r="B1465" s="1" t="s">
        <v>2447</v>
      </c>
      <c r="C1465" s="2" t="str">
        <f>IFERROR(__xludf.DUMMYFUNCTION("GOOGLETRANSLATE(B1465, ""en"", ""vi"")"),"Loại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f>
        <v>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v>
      </c>
      <c r="D1465" s="2"/>
    </row>
    <row r="1466">
      <c r="A1466" s="1" t="s">
        <v>1564</v>
      </c>
      <c r="B1466" s="1" t="s">
        <v>2448</v>
      </c>
      <c r="C1466" s="2" t="str">
        <f>IFERROR(__xludf.DUMMYFUNCTION("GOOGLETRANSLATE(B1466, ""en"", ""vi"")"),"Bản nhạc được sáng tác trong [ke0y1] của [K1E2Y3] và thể hiện phạm vi cao độ trong [R1A2N3G4E5] [oc0ta1ve2s3]. Nó có [te0mp1o2] nhanh và dựa trên [[T01I12M23E34_45S56I67G78N89A90T01U12R23E34]4 t5im6e 7si8gn9at0ur1e2]. Thời lượng chạy của bài hát là [T1M21"&amp;"3] giây, nhịp không quá nhanh cũng không quá chậm. Cố tình loại trừ khỏi tác phẩm là [I1N2S3T4R5U6M7E8N9T0S1]. Âm nhạc gợi lên cảm giác [E1M2O3T4I5O6N7].")</f>
        <v>Bản nhạc được sáng tác trong [ke0y1] của [K1E2Y3] và thể hiện phạm vi cao độ trong [R1A2N3G4E5] [oc0ta1ve2s3]. Nó có [te0mp1o2] nhanh và dựa trên [[T01I12M23E34_45S56I67G78N89A90T01U12R23E34]4 t5im6e 7si8gn9at0ur1e2]. Thời lượng chạy của bài hát là [T1M213] giây, nhịp không quá nhanh cũng không quá chậm. Cố tình loại trừ khỏi tác phẩm là [I1N2S3T4R5U6M7E8N9T0S1]. Âm nhạc gợi lên cảm giác [E1M2O3T4I5O6N7].</v>
      </c>
      <c r="D1466" s="2"/>
    </row>
    <row r="1467">
      <c r="A1467" s="1" t="s">
        <v>726</v>
      </c>
      <c r="B1467" s="1" t="s">
        <v>2449</v>
      </c>
      <c r="C1467" s="2" t="str">
        <f>IFERROR(__xludf.DUMMYFUNCTION("GOOGLETRANSLATE(B1467, ""en"", ""vi"")"),"Phạm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"&amp;"trì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r"&amp;"a [E1M2O3T4I5O6N7], tạo nên một bản nhạc tổng thể quyến rũ.")</f>
        <v>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 [E1M2O3T4I5O6N7], tạo nên một bản nhạc tổng thể quyến rũ.</v>
      </c>
      <c r="D1467" s="2"/>
    </row>
    <row r="1468">
      <c r="A1468" s="1" t="s">
        <v>2450</v>
      </c>
      <c r="B1468" s="1" t="s">
        <v>2451</v>
      </c>
      <c r="C1468" s="2" t="str">
        <f>IFERROR(__xludf.DUMMYFUNCTION("GOOGLETRANSLATE(B1468, ""en"", ""vi"")"),"Trong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"&amp;"của thể loại này.")</f>
        <v>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của thể loại này.</v>
      </c>
      <c r="D1468" s="2"/>
    </row>
    <row r="1469">
      <c r="A1469" s="1" t="s">
        <v>2452</v>
      </c>
      <c r="B1469" s="1" t="s">
        <v>2453</v>
      </c>
      <c r="C1469" s="2" t="str">
        <f>IFERROR(__xludf.DUMMYFUNCTION("GOOGLETRANSLATE(B1469, ""en"", ""vi"")"),"Nhịp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thả"&amp;"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"&amp;"niềm vui và sự phấn khích tuyệt đối khi nhảy theo giai điệu tuyệt vời này.")</f>
        <v>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niềm vui và sự phấn khích tuyệt đối khi nhảy theo giai điệu tuyệt vời này.</v>
      </c>
      <c r="D1469" s="2"/>
    </row>
    <row r="1470">
      <c r="A1470" s="1" t="s">
        <v>2454</v>
      </c>
      <c r="B1470" s="1" t="s">
        <v>2455</v>
      </c>
      <c r="C1470" s="2" t="str">
        <f>IFERROR(__xludf.DUMMYFUNCTION("GOOGLETRANSLATE(B1470, ""en"", ""vi"")"),"Giai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"&amp;"được tạo thành từ [[N01U12M23_34B45A56R67S78]8 b9ar0s1].")</f>
        <v>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được tạo thành từ [[N01U12M23_34B45A56R67S78]8 b9ar0s1].</v>
      </c>
      <c r="D1470" s="2"/>
    </row>
    <row r="1471">
      <c r="A1471" s="1" t="s">
        <v>2456</v>
      </c>
      <c r="B1471" s="1" t="s">
        <v>2457</v>
      </c>
      <c r="C1471" s="2" t="str">
        <f>IFERROR(__xludf.DUMMYFUNCTION("GOOGLETRANSLATE(B1471, ""en"", ""vi"")"),"Âm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"&amp;"phát triển tốt thể hiện tầm ảnh hưởng của [A1R2T3I4S5T6] và cách sử dụng đặc biệt của [K1E2Y3].")</f>
        <v>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phát triển tốt thể hiện tầm ảnh hưởng của [A1R2T3I4S5T6] và cách sử dụng đặc biệt của [K1E2Y3].</v>
      </c>
      <c r="D1471" s="2"/>
    </row>
    <row r="1472">
      <c r="A1472" s="1" t="s">
        <v>2458</v>
      </c>
      <c r="B1472" s="1" t="s">
        <v>2459</v>
      </c>
      <c r="C1472" s="2" t="str">
        <f>IFERROR(__xludf.DUMMYFUNCTION("GOOGLETRANSLATE(B1472, ""en"", ""vi"")"),"[ti0me1 s2ig3na4tu5re6] của bản nhạc là [T1I2M3E4_5S6I7G8N9A0T1U2R3E4]. Với phạm vi cao độ trải dài [R1A2N3G4E5] [oc0ta1ve2s3], bản nhạc này mang lại trải nghiệm nghe đa dạng và sống động, ngay cả khi được phát chậm. Ngoài ra, bài hát này không có [I1N2S3"&amp;"T4R5U6M7E8N9T0S1], tạo ra âm thanh độc đáo và giản dị.")</f>
        <v>[ti0me1 s2ig3na4tu5re6] của bản nhạc là [T1I2M3E4_5S6I7G8N9A0T1U2R3E4]. Với phạm vi cao độ trải dài [R1A2N3G4E5] [oc0ta1ve2s3], bản nhạc này mang lại trải nghiệm nghe đa dạng và sống động, ngay cả khi được phát chậm. Ngoài ra, bài hát này không có [I1N2S3T4R5U6M7E8N9T0S1], tạo ra âm thanh độc đáo và giản dị.</v>
      </c>
      <c r="D1472" s="2"/>
    </row>
    <row r="1473">
      <c r="A1473" s="1" t="s">
        <v>1130</v>
      </c>
      <c r="B1473" s="1" t="s">
        <v>2460</v>
      </c>
      <c r="C1473" s="2" t="str">
        <f>IFERROR(__xludf.DUMMYFUNCTION("GOOGLETRANSLATE(B1473, ""en"", ""vi"")"),"Bản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"&amp;"Nhịp điệu của âm nhạc là [T1I2M3E4_5S6I7G8N9A0T1U2R3E4], góp phần tạo nên tính chất nhịp độ chậm của nó. Đặc trưng bởi âm thanh [G1E2N3R4E5], bài hát này mang đến trải nghiệm âm nhạc khác biệt.")</f>
        <v>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Nhịp điệu của âm nhạc là [T1I2M3E4_5S6I7G8N9A0T1U2R3E4], góp phần tạo nên tính chất nhịp độ chậm của nó. Đặc trưng bởi âm thanh [G1E2N3R4E5], bài hát này mang đến trải nghiệm âm nhạc khác biệt.</v>
      </c>
      <c r="D1473" s="2"/>
    </row>
    <row r="1474">
      <c r="A1474" s="1" t="s">
        <v>825</v>
      </c>
      <c r="B1474" s="1" t="s">
        <v>2461</v>
      </c>
      <c r="C1474" s="2" t="str">
        <f>IFERROR(__xludf.DUMMYFUNCTION("GOOGLETRANSLATE(B1474, ""en"", ""vi"")"),"Phạm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[T1M213"&amp;"]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"&amp;"hát gồm [[N01U12M23_34B45A56R67S78]8 b9ar0s1] để người nghe thưởng thức.")</f>
        <v>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hát gồm [[N01U12M23_34B45A56R67S78]8 b9ar0s1] để người nghe thưởng thức.</v>
      </c>
      <c r="D1474" s="2"/>
    </row>
    <row r="1475">
      <c r="A1475" s="1" t="s">
        <v>2462</v>
      </c>
      <c r="B1475" s="1" t="s">
        <v>2463</v>
      </c>
      <c r="C1475" s="2" t="str">
        <f>IFERROR(__xludf.DUMMYFUNCTION("GOOGLETRANSLATE(B1475, ""en"", ""vi"")"),"Âm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đáo"&amp;" và khiến bài hát trở nên khác biệt so với các bài hát khác cùng thể loại.")</f>
        <v>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 và khiến bài hát trở nên khác biệt so với các bài hát khác cùng thể loại.</v>
      </c>
      <c r="D1475" s="2"/>
    </row>
    <row r="1476">
      <c r="A1476" s="1" t="s">
        <v>259</v>
      </c>
      <c r="B1476" s="1" t="s">
        <v>2464</v>
      </c>
      <c r="C1476" s="2" t="str">
        <f>IFERROR(__xludf.DUMMYFUNCTION("GOOGLETRANSLATE(B1476,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[T1M213]"&amp;"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nhạc"&amp;" này chuyển động với nhịp độ cân bằng, thể hiện được chiều sâu cảm xúc và đặc điểm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 này chuyển động với nhịp độ cân bằng, thể hiện được chiều sâu cảm xúc và đặc điểm [E1M2O3T4I5O6N7].</v>
      </c>
      <c r="D1476" s="2"/>
    </row>
    <row r="1477">
      <c r="A1477" s="1" t="s">
        <v>1304</v>
      </c>
      <c r="B1477" s="1" t="s">
        <v>2465</v>
      </c>
      <c r="C1477" s="2" t="str">
        <f>IFERROR(__xludf.DUMMYFUNCTION("GOOGLETRANSLATE(B1477, ""en"", ""vi"")"),"Dải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[I1N2S3T4R5U6M7E8N9T"&amp;"0S1] và được phát trong [[T01I12M23E34_45S56I67G78N89A90T01U12R23E34]4 t5im6e 7si8gn9at0ur1e2] với nhịp độ vừa phải. Âm nhạc tỏa ra [E1M2O3T4I5O6N7], khiến nó trở thành một bản nhạc thực sự cảm động.")</f>
        <v>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[I1N2S3T4R5U6M7E8N9T0S1] và được phát trong [[T01I12M23E34_45S56I67G78N89A90T01U12R23E34]4 t5im6e 7si8gn9at0ur1e2] với nhịp độ vừa phải. Âm nhạc tỏa ra [E1M2O3T4I5O6N7], khiến nó trở thành một bản nhạc thực sự cảm động.</v>
      </c>
      <c r="D1477" s="2"/>
    </row>
    <row r="1478">
      <c r="A1478" s="1" t="s">
        <v>2466</v>
      </c>
      <c r="B1478" s="1" t="s">
        <v>2467</v>
      </c>
      <c r="C1478" s="2" t="str">
        <f>IFERROR(__xludf.DUMMYFUNCTION("GOOGLETRANSLATE(B1478, ""en"", ""vi"")"),"Âm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b9ar0"&amp;"s1].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"&amp;"âm nhạc độc đáo của nó.")</f>
        <v>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âm nhạc độc đáo của nó.</v>
      </c>
      <c r="D1478" s="2"/>
    </row>
    <row r="1479">
      <c r="A1479" s="1" t="s">
        <v>2468</v>
      </c>
      <c r="B1479" s="1" t="s">
        <v>2469</v>
      </c>
      <c r="C1479" s="2" t="str">
        <f>IFERROR(__xludf.DUMMYFUNCTION("GOOGLETRANSLATE(B1479, ""en"", ""vi"")"),"Âm nhạc có dải cao độ nhỏ gọn [R1A2N3G4E5] [oc0ta1ve2s3] tạo ra màn trình diễn tập trung và có tác động mạnh mẽ. Phong cách âm nhạc này không tuân theo truyền thống của [G1E2N3R4E5].")</f>
        <v>Âm nhạc có dải cao độ nhỏ gọn [R1A2N3G4E5] [oc0ta1ve2s3] tạo ra màn trình diễn tập trung và có tác động mạnh mẽ. Phong cách âm nhạc này không tuân theo truyền thống của [G1E2N3R4E5].</v>
      </c>
      <c r="D1479" s="2"/>
    </row>
    <row r="1480">
      <c r="A1480" s="1" t="s">
        <v>371</v>
      </c>
      <c r="B1480" s="1" t="s">
        <v>2470</v>
      </c>
      <c r="C1480" s="2" t="str">
        <f>IFERROR(__xludf.DUMMYFUNCTION("GOOGLETRANSLATE(B1480, ""en"", ""vi"")"),"Bài hát này sử dụng [ti0me1 s2ig3na4tu5re6] không phổ biến và có thời lượng [T1M213] giây.")</f>
        <v>Bài hát này sử dụng [ti0me1 s2ig3na4tu5re6] không phổ biến và có thời lượng [T1M213] giây.</v>
      </c>
      <c r="D1480" s="2"/>
    </row>
    <row r="1481">
      <c r="A1481" s="1" t="s">
        <v>699</v>
      </c>
      <c r="B1481" s="1" t="s">
        <v>2471</v>
      </c>
      <c r="C1481" s="2" t="str">
        <f>IFERROR(__xludf.DUMMYFUNCTION("GOOGLETRANSLATE(B1481, ""en"", ""vi"")"),"Phạm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[I1"&amp;"N2S3T4R5U6M7E8N9T0S1]. Nó có đồng hồ đo [T1I2M3E4_5S6I7G8N9A0T1U2R3E4] và được phát ở tốc độ nhanh, gợi lên [E1M2O3T4I5O6N7]. Cấu trúc bài hát được tạo thành từ [[N01U12M23_34B45A56R67S78]8 b9ar0s1].")</f>
        <v>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[I1N2S3T4R5U6M7E8N9T0S1]. Nó có đồng hồ đo [T1I2M3E4_5S6I7G8N9A0T1U2R3E4] và được phát ở tốc độ nhanh, gợi lên [E1M2O3T4I5O6N7]. Cấu trúc bài hát được tạo thành từ [[N01U12M23_34B45A56R67S78]8 b9ar0s1].</v>
      </c>
      <c r="D1481" s="2"/>
    </row>
    <row r="1482">
      <c r="A1482" s="1" t="s">
        <v>2472</v>
      </c>
      <c r="B1482" s="1" t="s">
        <v>2473</v>
      </c>
      <c r="C1482" s="2" t="str">
        <f>IFERROR(__xludf.DUMMYFUNCTION("GOOGLETRANSLATE(B1482, ""en"", ""vi"")"),"Dải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nhanh"&amp;" cũng không quá chậm. [ti0me1 s2ig3na4tu5re6] của nó là [T1I2M3E4_5S6I7G8N9A0T1U2R3E4] và âm nhạc được đặc trưng bởi [E1M2O3T4I5O6N7]. Xuyên suốt bài hát là [[N01U12M23_34B45A56R67S78]8 b9ar0s1].")</f>
        <v>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 cũng không quá chậm. [ti0me1 s2ig3na4tu5re6] của nó là [T1I2M3E4_5S6I7G8N9A0T1U2R3E4] và âm nhạc được đặc trưng bởi [E1M2O3T4I5O6N7]. Xuyên suốt bài hát là [[N01U12M23_34B45A56R67S78]8 b9ar0s1].</v>
      </c>
      <c r="D1482" s="2"/>
    </row>
    <row r="1483">
      <c r="A1483" s="1" t="s">
        <v>2474</v>
      </c>
      <c r="B1483" s="1" t="s">
        <v>2475</v>
      </c>
      <c r="C1483" s="2" t="str">
        <f>IFERROR(__xludf.DUMMYFUNCTION("GOOGLETRANSLATE(B1483, ""en"", ""vi"")"),"Âm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[I1N2S3T4R5U6M7E8N9T0S1],"&amp;" bài hát này có nhịp điệu rất mượt mà và thư giãn, tạo nên bầu không khí yên tĩnh.")</f>
        <v>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 bài hát này có nhịp điệu rất mượt mà và thư giãn, tạo nên bầu không khí yên tĩnh.</v>
      </c>
      <c r="D1483" s="2"/>
    </row>
    <row r="1484">
      <c r="A1484" s="1" t="s">
        <v>2476</v>
      </c>
      <c r="B1484" s="1" t="s">
        <v>2477</v>
      </c>
      <c r="C1484" s="2" t="str">
        <f>IFERROR(__xludf.DUMMYFUNCTION("GOOGLETRANSLATE(B1484, ""en"", ""vi"")"),"Nhạc cụ chính được sử dụng để tạo giai điệu trong bài hát này là [I1N2S3T4R5U6M7E8N9T0]. [[K01E12Y23]3 k4ey5] thêm hương vị độc đáo cho âm nhạc này. Thời lượng của bài hát là [T1M213] giây.")</f>
        <v>Nhạc cụ chính được sử dụng để tạo giai điệu trong bài hát này là [I1N2S3T4R5U6M7E8N9T0]. [[K01E12Y23]3 k4ey5] thêm hương vị độc đáo cho âm nhạc này. Thời lượng của bài hát là [T1M213] giây.</v>
      </c>
      <c r="D1484" s="2"/>
    </row>
    <row r="1485">
      <c r="A1485" s="1" t="s">
        <v>2478</v>
      </c>
      <c r="B1485" s="1" t="s">
        <v>2479</v>
      </c>
      <c r="C1485" s="2" t="str">
        <f>IFERROR(__xludf.DUMMYFUNCTION("GOOGLETRANSLATE(B1485, ""en"", ""vi"")"),"Tác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"&amp;"định bởi [[N01U12M23_34B45A56R67S78]8 b9ar0s1]. Nhìn chung, bản nhạc này là một bản nhạc được trau chuốt kỹ lưỡng với cao độ tuyệt vời, [ke0y1] đáng nhớ và độ dài được xác định cẩn thận.")</f>
        <v>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định bởi [[N01U12M23_34B45A56R67S78]8 b9ar0s1]. Nhìn chung, bản nhạc này là một bản nhạc được trau chuốt kỹ lưỡng với cao độ tuyệt vời, [ke0y1] đáng nhớ và độ dài được xác định cẩn thận.</v>
      </c>
      <c r="D1485" s="2"/>
    </row>
    <row r="1486">
      <c r="A1486" s="1" t="s">
        <v>2480</v>
      </c>
      <c r="B1486" s="1" t="s">
        <v>2481</v>
      </c>
      <c r="C1486" s="2" t="str">
        <f>IFERROR(__xludf.DUMMYFUNCTION("GOOGLETRANSLATE(B1486, ""en"", ""vi"")"),"Loại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Gi"&amp;"ai điệu nổi bật với việc sử dụng [I1N2S3T4R5U6M7E8N9T0] và người nghe có thể nghe thấy [[N01U12M23_34B45A56R67S78]8 b9ar0s1] trong bài hát này.")</f>
        <v>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Giai điệu nổi bật với việc sử dụng [I1N2S3T4R5U6M7E8N9T0] và người nghe có thể nghe thấy [[N01U12M23_34B45A56R67S78]8 b9ar0s1] trong bài hát này.</v>
      </c>
      <c r="D1486" s="2"/>
    </row>
    <row r="1487">
      <c r="A1487" s="1" t="s">
        <v>320</v>
      </c>
      <c r="B1487" s="1" t="s">
        <v>2482</v>
      </c>
      <c r="C1487" s="2" t="str">
        <f>IFERROR(__xludf.DUMMYFUNCTION("GOOGLETRANSLATE(B1487, ""en"", ""vi"")"),"Cấu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b"&amp;"ổ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thành"&amp;" một sáng tác hoàn chỉnh và được chế tác khéo léo.")</f>
        <v>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 một sáng tác hoàn chỉnh và được chế tác khéo léo.</v>
      </c>
      <c r="D1487" s="2"/>
    </row>
    <row r="1488">
      <c r="A1488" s="1" t="s">
        <v>2483</v>
      </c>
      <c r="B1488" s="1" t="s">
        <v>2484</v>
      </c>
      <c r="C1488" s="2" t="str">
        <f>IFERROR(__xludf.DUMMYFUNCTION("GOOGLETRANSLATE(B1488, ""en"", ""vi"")"),"Loại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"&amp;"nó được truyền qua [I1N2S3T4R5U6M7E8N9T0S1] và nhịp điệu êm dịu, nhẹ nhàng mang lại trải nghiệm nghe thư giãn.")</f>
        <v>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nó được truyền qua [I1N2S3T4R5U6M7E8N9T0S1] và nhịp điệu êm dịu, nhẹ nhàng mang lại trải nghiệm nghe thư giãn.</v>
      </c>
      <c r="D1488" s="2"/>
    </row>
    <row r="1489">
      <c r="A1489" s="1" t="s">
        <v>2485</v>
      </c>
      <c r="B1489" s="1" t="s">
        <v>2486</v>
      </c>
      <c r="C1489" s="2" t="str">
        <f>IFERROR(__xludf.DUMMYFUNCTION("GOOGLETRANSLATE(B1489, ""en"", ""vi"")"),"Âm nhạc trong bài hát này thấm đẫm [E1M2O3T4I5O6N7] và được phát ra âm thanh thông qua [I1N2S3T4R5U6M7E8N9T0S1]. Nó có thời gian chạy là [T1M213] giây.")</f>
        <v>Âm nhạc trong bài hát này thấm đẫm [E1M2O3T4I5O6N7] và được phát ra âm thanh thông qua [I1N2S3T4R5U6M7E8N9T0S1]. Nó có thời gian chạy là [T1M213] giây.</v>
      </c>
      <c r="D1489" s="2"/>
    </row>
    <row r="1490">
      <c r="A1490" s="1" t="s">
        <v>618</v>
      </c>
      <c r="B1490" s="1" t="s">
        <v>2487</v>
      </c>
      <c r="C1490" s="2" t="str">
        <f>IFERROR(__xludf.DUMMYFUNCTION("GOOGLETRANSLATE(B1490, ""en"", ""vi"")"),"Nó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gi"&amp;"ản chỉ là dành một chút thời gian để thư giãn và xả stress.")</f>
        <v>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giản chỉ là dành một chút thời gian để thư giãn và xả stress.</v>
      </c>
      <c r="D1490" s="2"/>
    </row>
    <row r="1491">
      <c r="A1491" s="1" t="s">
        <v>467</v>
      </c>
      <c r="B1491" s="1" t="s">
        <v>2488</v>
      </c>
      <c r="C1491" s="2" t="str">
        <f>IFERROR(__xludf.DUMMYFUNCTION("GOOGLETRANSLATE(B1491, ""en"", ""vi"")"),"Âm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f>
        <v>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v>
      </c>
      <c r="D1491" s="2"/>
    </row>
    <row r="1492">
      <c r="A1492" s="1" t="s">
        <v>723</v>
      </c>
      <c r="B1492" s="1" t="s">
        <v>2489</v>
      </c>
      <c r="C1492" s="2" t="str">
        <f>IFERROR(__xludf.DUMMYFUNCTION("GOOGLETRANSLATE(B1492, ""en"", ""vi"")"),"[ti0me1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là độc đáo.")</f>
        <v>[ti0me1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là độc đáo.</v>
      </c>
      <c r="D1492" s="2"/>
    </row>
    <row r="1493">
      <c r="A1493" s="1" t="s">
        <v>2490</v>
      </c>
      <c r="B1493" s="1" t="s">
        <v>2491</v>
      </c>
      <c r="C1493" s="2" t="str">
        <f>IFERROR(__xludf.DUMMYFUNCTION("GOOGLETRANSLATE(B1493, ""en"", ""vi"")"),"Bản nhạc thể hiện phạm vi cao độ trong [R1A2N3G4E5] [oc0ta1ve2s3], với [[K01E12Y23]3 k4ey5] mang đến âm thanh mạnh mẽ và đáng nhớ. Với độ dài [T1M213] giây, ca khúc này cuốn hút người nghe bằng nhịp điệu nhẹ nhàng và êm dịu. Âm nhạc trở nên sống động nhờ "&amp;"việc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[[N01U12"&amp;"M23_34B45A56R67S78]8 b9ar0s1].")</f>
        <v>Bản nhạc thể hiện phạm vi cao độ trong [R1A2N3G4E5] [oc0ta1ve2s3], với [[K01E12Y23]3 k4ey5] mang đến âm thanh mạnh mẽ và đáng nhớ. Với độ dài [T1M213] giây, ca khúc này cuốn hút người nghe bằng nhịp điệu nhẹ nhàng và êm dịu. Âm nhạc trở nên sống động nhờ 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[[N01U12M23_34B45A56R67S78]8 b9ar0s1].</v>
      </c>
      <c r="D1493" s="2"/>
    </row>
    <row r="1494">
      <c r="A1494" s="1" t="s">
        <v>749</v>
      </c>
      <c r="B1494" s="1" t="s">
        <v>2492</v>
      </c>
      <c r="C1494" s="2" t="str">
        <f>IFERROR(__xludf.DUMMYFUNCTION("GOOGLETRANSLATE(B1494, ""en"", ""vi"")"),"Bản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b9ar0s"&amp;"1], góp phần tạo nên cấu trúc và thành phần của nó.")</f>
        <v>Bản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b9ar0s1], góp phần tạo nên cấu trúc và thành phần của nó.</v>
      </c>
      <c r="D1494" s="2"/>
    </row>
    <row r="1495">
      <c r="A1495" s="1" t="s">
        <v>1392</v>
      </c>
      <c r="B1495" s="1" t="s">
        <v>2493</v>
      </c>
      <c r="C1495" s="2" t="str">
        <f>IFERROR(__xludf.DUMMYFUNCTION("GOOGLETRANSLATE(B1495, ""en"", ""vi"")"),"Việc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"&amp;"hoặc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nhạc"&amp;" sĩ.")</f>
        <v>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 sĩ.</v>
      </c>
      <c r="D1495" s="2"/>
    </row>
    <row r="1496">
      <c r="A1496" s="1" t="s">
        <v>2494</v>
      </c>
      <c r="B1496" s="1" t="s">
        <v>2495</v>
      </c>
      <c r="C1496" s="2" t="str">
        <f>IFERROR(__xludf.DUMMYFUNCTION("GOOGLETRANSLATE(B1496, ""en"", ""vi"")"),"Bài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"&amp;"bản nhạc là [T1M213] giây. Nhìn chung, âm nhạc tạo ra một bầu không khí thanh bình thể hiện sự tinh tế trong cả âm thanh và bố cục.")</f>
        <v>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bản nhạc là [T1M213] giây. Nhìn chung, âm nhạc tạo ra một bầu không khí thanh bình thể hiện sự tinh tế trong cả âm thanh và bố cục.</v>
      </c>
      <c r="D1496" s="2"/>
    </row>
    <row r="1497">
      <c r="A1497" s="1" t="s">
        <v>2496</v>
      </c>
      <c r="B1497" s="1" t="s">
        <v>2497</v>
      </c>
      <c r="C1497" s="2" t="str">
        <f>IFERROR(__xludf.DUMMYFUNCTION("GOOGLETRANSLATE(B1497, ""en"", ""vi"")"),"[ti0me1 s2ig3na4tu5re6] độc đáo của bài hát này đi kèm với sự vắng mặt đáng chú ý của một số nhạc cụ. Đặc biệt, [I1N2S3T4R5U6M7E8N9T0S1] không có trong bản nhạc và [I1N2S3T4R5U6M7E8N9T0] đặc biệt vắng mặt trong bản nhạc. Bất chấp những thiếu sót này, nhạc"&amp;" vẫn được phát ở tốc độ nhanh, đẩy bài hát tiến về phía trước khi nó phát triển qua [[N01U12M23_34B45A56R67S78]8 b9ar0s1]. Nhìn chung, bố cục độc đáo của tác phẩm này thách thức những kỳ vọng về âm nhạc truyền thống và mang lại trải nghiệm nghe khác biệt.")</f>
        <v>[ti0me1 s2ig3na4tu5re6] độc đáo của bài hát này đi kèm với sự vắng mặt đáng chú ý của một số nhạc cụ. Đặc biệt, [I1N2S3T4R5U6M7E8N9T0S1] không có trong bản nhạc và [I1N2S3T4R5U6M7E8N9T0] đặc biệt vắng mặt trong bản nhạc. Bất chấp những thiếu sót này, nhạc vẫn được phát ở tốc độ nhanh, đẩy bài hát tiến về phía trước khi nó phát triển qua [[N01U12M23_34B45A56R67S78]8 b9ar0s1]. Nhìn chung, bố cục độc đáo của tác phẩm này thách thức những kỳ vọng về âm nhạc truyền thống và mang lại trải nghiệm nghe khác biệt.</v>
      </c>
      <c r="D1497" s="2"/>
    </row>
    <row r="1498">
      <c r="A1498" s="1" t="s">
        <v>1564</v>
      </c>
      <c r="B1498" s="1" t="s">
        <v>2498</v>
      </c>
      <c r="C1498" s="2" t="str">
        <f>IFERROR(__xludf.DUMMYFUNCTION("GOOGLETRANSLATE(B1498, ""en"", ""vi"")"),"Việc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đ"&amp;"ộ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f>
        <v>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v>
      </c>
      <c r="D1498" s="2"/>
    </row>
    <row r="1499">
      <c r="A1499" s="1" t="s">
        <v>75</v>
      </c>
      <c r="B1499" s="1" t="s">
        <v>2499</v>
      </c>
      <c r="C1499" s="2" t="str">
        <f>IFERROR(__xludf.DUMMYFUNCTION("GOOGLETRANSLATE(B1499,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"&amp;"người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bấ"&amp;"t chấp các mẫu đặc trưng của âm thanh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bất chấp các mẫu đặc trưng của âm thanh [G1E2N3R4E5].</v>
      </c>
      <c r="D1499" s="2"/>
    </row>
    <row r="1500">
      <c r="A1500" s="1" t="s">
        <v>2500</v>
      </c>
      <c r="B1500" s="1" t="s">
        <v>2501</v>
      </c>
      <c r="C1500" s="2" t="str">
        <f>IFERROR(__xludf.DUMMYFUNCTION("GOOGLETRANSLATE(B1500, ""en"", ""vi"")"),"Với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Không"&amp;" có [I1N2S3T4R5U6M7E8N9T0S1], bài hát cover [[N01U12M23_34B45A56R67S78]8 b9ar0s1], tạo nên một bản nhạc lôi cuốn.")</f>
        <v>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 có [I1N2S3T4R5U6M7E8N9T0S1], bài hát cover [[N01U12M23_34B45A56R67S78]8 b9ar0s1], tạo nên một bản nhạc lôi cuốn.</v>
      </c>
      <c r="D1500" s="2"/>
    </row>
    <row r="1501">
      <c r="A1501" s="1" t="s">
        <v>367</v>
      </c>
      <c r="B1501" s="1" t="s">
        <v>2502</v>
      </c>
      <c r="C1501" s="2" t="str">
        <f>IFERROR(__xludf.DUMMYFUNCTION("GOOGLETRANSLATE(B1501, ""en"", ""vi"")"),"Việc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cộng"&amp;"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ph"&amp;"ần của bộ sưu tập lớn hơn, bản nhạc này là minh chứng cho sức mạnh biểu đạt âm nhạc và khả năng thu hút và truyền cảm hứng cho khán giả của các nhạc sĩ điêu luyện.")</f>
        <v>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phần của bộ sưu tập lớn hơn, bản nhạc này là minh chứng cho sức mạnh biểu đạt âm nhạc và khả năng thu hút và truyền cảm hứng cho khán giả của các nhạc sĩ điêu luyện.</v>
      </c>
      <c r="D1501" s="2"/>
    </row>
    <row r="1502">
      <c r="A1502" s="1" t="s">
        <v>1177</v>
      </c>
      <c r="B1502" s="1" t="s">
        <v>2503</v>
      </c>
      <c r="C1502" s="2" t="str">
        <f>IFERROR(__xludf.DUMMYFUNCTION("GOOGLETRANSLATE(B1502, ""en"", ""vi"")"),"Bài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"&amp;"động của âm nhạc, tăng thêm chiều sâu và kết cấu cho âm thanh tổng thể.")</f>
        <v>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động của âm nhạc, tăng thêm chiều sâu và kết cấu cho âm thanh tổng thể.</v>
      </c>
      <c r="D1502" s="2"/>
    </row>
    <row r="1503">
      <c r="A1503" s="1" t="s">
        <v>2504</v>
      </c>
      <c r="B1503" s="1" t="s">
        <v>2505</v>
      </c>
      <c r="C1503" s="2" t="str">
        <f>IFERROR(__xludf.DUMMYFUNCTION("GOOGLETRANSLATE(B1503,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dẫn"&amp;" của nó, bài hát còn có phần beat rất mạnh mẽ và lôi cuốn, đồng thời khác biệt với quy ước với [[T01I12M23E34_45S56I67G78N89A90T01U12R23E34]4 t5im6e 7si8gn9at0ur1e2]. Được phát ở tốc độ chậm, âm nhạc gợi lên cảm giác [E1M2O3T4I5O6N7] xuyên suốt, khiến nó "&amp;"càng trở nên quyến rũ hơn. Bài hát này có tổng cộng [[N01U12M23_34B45A56R67S78]8 b9ar0s1].")</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 của nó, bài hát còn có phần beat rất mạnh mẽ và lôi cuốn, đồng thời khác biệt với quy ước với [[T01I12M23E34_45S56I67G78N89A90T01U12R23E34]4 t5im6e 7si8gn9at0ur1e2]. Được phát ở tốc độ chậm, âm nhạc gợi lên cảm giác [E1M2O3T4I5O6N7] xuyên suốt, khiến nó càng trở nên quyến rũ hơn. Bài hát này có tổng cộng [[N01U12M23_34B45A56R67S78]8 b9ar0s1].</v>
      </c>
      <c r="D1503" s="2"/>
    </row>
    <row r="1504">
      <c r="A1504" s="1" t="s">
        <v>284</v>
      </c>
      <c r="B1504" s="1" t="s">
        <v>2506</v>
      </c>
      <c r="C1504" s="2" t="str">
        <f>IFERROR(__xludf.DUMMYFUNCTION("GOOGLETRANSLATE(B1504, ""en"", ""vi"")"),"Âm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bài"&amp;" hát này tuân theo nhịp [T1I2M3E4_5S6I7G8N9A0T1U2R3E4] và di chuyển ở tốc độ cân bằng. Âm nhạc gợi lên âm thanh [G1E2N3R4E5] cổ điển, mang lại trải nghiệm nghe hoài cổ và quyến rũ.")</f>
        <v>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 hát này tuân theo nhịp [T1I2M3E4_5S6I7G8N9A0T1U2R3E4] và di chuyển ở tốc độ cân bằng. Âm nhạc gợi lên âm thanh [G1E2N3R4E5] cổ điển, mang lại trải nghiệm nghe hoài cổ và quyến rũ.</v>
      </c>
      <c r="D1504" s="2"/>
    </row>
    <row r="1505">
      <c r="A1505" s="1" t="s">
        <v>2507</v>
      </c>
      <c r="B1505" s="1" t="s">
        <v>2508</v>
      </c>
      <c r="C1505" s="2" t="str">
        <f>IFERROR(__xludf.DUMMYFUNCTION("GOOGLETRANSLATE(B1505, ""en"", ""vi"")"),"[I1N2S3T4R5U6M7E8N9T0S1]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ê"&amp;"m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f>
        <v>[I1N2S3T4R5U6M7E8N9T0S1]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v>
      </c>
      <c r="D1505" s="2"/>
    </row>
    <row r="1506">
      <c r="A1506" s="1" t="s">
        <v>2509</v>
      </c>
      <c r="B1506" s="1" t="s">
        <v>2510</v>
      </c>
      <c r="C1506" s="2" t="str">
        <f>IFERROR(__xludf.DUMMYFUNCTION("GOOGLETRANSLATE(B1506, ""en"", ""vi"")"),"Bài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t"&amp;"ố trái ngược nhau như vậy. Nhịp điệu nhanh nhưng êm dịu, kết hợp với việc thiếu nhạc cụ, tạo nên âm thanh đặc biệt vừa quyến rũ vừa thư giãn.")</f>
        <v>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tố trái ngược nhau như vậy. Nhịp điệu nhanh nhưng êm dịu, kết hợp với việc thiếu nhạc cụ, tạo nên âm thanh đặc biệt vừa quyến rũ vừa thư giãn.</v>
      </c>
      <c r="D1506" s="2"/>
    </row>
    <row r="1507">
      <c r="A1507" s="1" t="s">
        <v>2511</v>
      </c>
      <c r="B1507" s="1" t="s">
        <v>2512</v>
      </c>
      <c r="C1507" s="2" t="str">
        <f>IFERROR(__xludf.DUMMYFUNCTION("GOOGLETRANSLATE(B1507, ""en"", ""vi"")"),"Âm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h"&amp;"iện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8[T91I02M13E24_35S46I57G68N79A80T91U0"&amp;"2R13E24]3] không phổ biến, góp phần tạo nên nhịp điệu chậm và âm thanh đặc biệt. Nhìn chung, bài hát này là một ví dụ điển hình của âm nhạc [G1E2N3R4E5] và thể hiện những nét độc đáo của thể loại này.")</f>
        <v>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8[T91I02M13E24_35S46I57G68N79A80T91U02R13E24]3] không phổ biến, góp phần tạo nên nhịp điệu chậm và âm thanh đặc biệt. Nhìn chung, bài hát này là một ví dụ điển hình của âm nhạc [G1E2N3R4E5] và thể hiện những nét độc đáo của thể loại này.</v>
      </c>
      <c r="D1507" s="2"/>
    </row>
    <row r="1508">
      <c r="A1508" s="1" t="s">
        <v>53</v>
      </c>
      <c r="B1508" s="1" t="s">
        <v>2513</v>
      </c>
      <c r="C1508" s="2" t="str">
        <f>IFERROR(__xludf.DUMMYFUNCTION("GOOGLETRANSLATE(B1508, ""en"", ""vi"")"),"Phạm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"&amp;"sử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"&amp;"và sự cộng hưởng của âm nhạc đối với khán giả.")</f>
        <v>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và sự cộng hưởng của âm nhạc đối với khán giả.</v>
      </c>
      <c r="D1508" s="2"/>
    </row>
    <row r="1509">
      <c r="A1509" s="1" t="s">
        <v>1220</v>
      </c>
      <c r="B1509" s="1" t="s">
        <v>2514</v>
      </c>
      <c r="C1509" s="2" t="str">
        <f>IFERROR(__xludf.DUMMYFUNCTION("GOOGLETRANSLATE(B1509, ""en"", ""vi"")"),"Việc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và"&amp;"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"&amp;"cảm xúc riêng biệt cho âm nhạc. Cùng với số lượng ô nhịp, những yếu tố này góp phần tạo nên cấu trúc và bản sắc tổng thể của bố cục.")</f>
        <v>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cảm xúc riêng biệt cho âm nhạc. Cùng với số lượng ô nhịp, những yếu tố này góp phần tạo nên cấu trúc và bản sắc tổng thể của bố cục.</v>
      </c>
      <c r="D1509" s="2"/>
    </row>
    <row r="1510">
      <c r="A1510" s="1" t="s">
        <v>821</v>
      </c>
      <c r="B1510" s="1" t="s">
        <v>2515</v>
      </c>
      <c r="C1510" s="2" t="str">
        <f>IFERROR(__xludf.DUMMYFUNCTION("GOOGLETRANSLATE(B1510, ""en"", ""vi"")"),"Phạm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nhịp"&amp;"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[G"&amp;"1E2N3R4E5].")</f>
        <v>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[G1E2N3R4E5].</v>
      </c>
      <c r="D1510" s="2"/>
    </row>
    <row r="1511">
      <c r="A1511" s="1" t="s">
        <v>2516</v>
      </c>
      <c r="B1511" s="1" t="s">
        <v>2517</v>
      </c>
      <c r="C1511" s="2" t="str">
        <f>IFERROR(__xludf.DUMMYFUNCTION("GOOGLETRANSLATE(B1511, ""en"", ""vi"")"),"Bài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"&amp;"bỏ qua. Ngoài ra, cấu trúc của bài hát tuân theo một mẫu cụ thể, bao gồm [[N01U12M23_34B45A56R67S78]8 b9ar0s1]. Nhìn chung, sự kết hợp giữa nhịp điệu của bài hát, sự vắng mặt của nhạc cụ, chiều sâu cảm xúc và mô hình cấu trúc tạo nên trải nghiệm nghe hấp "&amp;"dẫn.")</f>
        <v>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bỏ qua. Ngoài ra, cấu trúc của bài hát tuân theo một mẫu cụ thể, bao gồm [[N01U12M23_34B45A56R67S78]8 b9ar0s1]. Nhìn chung, sự kết hợp giữa nhịp điệu của bài hát, sự vắng mặt của nhạc cụ, chiều sâu cảm xúc và mô hình cấu trúc tạo nên trải nghiệm nghe hấp dẫn.</v>
      </c>
      <c r="D1511" s="2"/>
    </row>
    <row r="1512">
      <c r="A1512" s="1" t="s">
        <v>354</v>
      </c>
      <c r="B1512" s="1" t="s">
        <v>2518</v>
      </c>
      <c r="C1512" s="2" t="str">
        <f>IFERROR(__xludf.DUMMYFUNCTION("GOOGLETRANSLATE(B1512, ""en"", ""vi"")"),"Việc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c"&amp;"ó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["&amp;"G1E2N3R4E5].")</f>
        <v>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[G1E2N3R4E5].</v>
      </c>
      <c r="D1512" s="2"/>
    </row>
    <row r="1513">
      <c r="A1513" s="1" t="s">
        <v>2519</v>
      </c>
      <c r="B1513" s="1" t="s">
        <v>2520</v>
      </c>
      <c r="C1513" s="2" t="str">
        <f>IFERROR(__xludf.DUMMYFUNCTION("GOOGLETRANSLATE(B1513, ""en"", ""vi"")"),"Âm nhạc thấm đẫm [E1M2O3T4I5O6N7] sử dụng [[K01E12Y23]3 k4ey5] để tạo ra bầu không khí riêng biệt bao trùm [[N01U12M23_34B45A56R67S78]8 b9ar0s1].")</f>
        <v>Âm nhạc thấm đẫm [E1M2O3T4I5O6N7] sử dụng [[K01E12Y23]3 k4ey5] để tạo ra bầu không khí riêng biệt bao trùm [[N01U12M23_34B45A56R67S78]8 b9ar0s1].</v>
      </c>
      <c r="D1513" s="2"/>
    </row>
    <row r="1514">
      <c r="A1514" s="1" t="s">
        <v>2521</v>
      </c>
      <c r="B1514" s="1" t="s">
        <v>2522</v>
      </c>
      <c r="C1514" s="2" t="str">
        <f>IFERROR(__xludf.DUMMYFUNCTION("GOOGLETRANSLATE(B1514, ""en"", ""vi"")"),"Dải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[T1I2M3E4_5S6I7G8N9A0"&amp;"T1U2R3E4] và có chiều dài [[N01U12M23_34B45A56R67 kinh nghiệm nghe ular.")</f>
        <v>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[T1I2M3E4_5S6I7G8N9A0T1U2R3E4] và có chiều dài [[N01U12M23_34B45A56R67 kinh nghiệm nghe ular.</v>
      </c>
      <c r="D1514" s="2"/>
    </row>
    <row r="1515">
      <c r="A1515" s="1" t="s">
        <v>2523</v>
      </c>
      <c r="B1515" s="1" t="s">
        <v>2524</v>
      </c>
      <c r="C1515" s="2" t="str">
        <f>IFERROR(__xludf.DUMMYFUNCTION("GOOGLETRANSLATE(B1515, ""en"", ""vi"")"),"Bản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"&amp;"được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"&amp;"[ke0y1], beat, nhạc cụ và [ti0me1 s2ig3na4tu5re6] của bài hát này đã tạo nên một bản nhạc tiêu biểu và đáng nhớ của [G1E2N3R4E5].")</f>
        <v>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[ke0y1], beat, nhạc cụ và [ti0me1 s2ig3na4tu5re6] của bài hát này đã tạo nên một bản nhạc tiêu biểu và đáng nhớ của [G1E2N3R4E5].</v>
      </c>
      <c r="D1515" s="2"/>
    </row>
    <row r="1516">
      <c r="A1516" s="1" t="s">
        <v>2525</v>
      </c>
      <c r="B1516" s="1" t="s">
        <v>2526</v>
      </c>
      <c r="C1516" s="2" t="str">
        <f>IFERROR(__xludf.DUMMYFUNCTION("GOOGLETRANSLATE(B1516, ""en"", ""vi"")"),"Âm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này"&amp;"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đô"&amp;"i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"&amp;"mạnh mẽ và khó quên.")</f>
        <v>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mạnh mẽ và khó quên.</v>
      </c>
      <c r="D1516" s="2"/>
    </row>
    <row r="1517">
      <c r="A1517" s="1" t="s">
        <v>110</v>
      </c>
      <c r="B1517" s="1" t="s">
        <v>2527</v>
      </c>
      <c r="C1517" s="2" t="str">
        <f>IFERROR(__xludf.DUMMYFUNCTION("GOOGLETRANSLATE(B1517, ""en"", ""vi"")"),"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n"&amp;"ốt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h"&amp;"ơn, vì nó đòi hỏi ít kỹ năng kỹ thuật hơn để chơi nhưng vẫn mang lại mức độ biểu cảm cao.")</f>
        <v>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hơn, vì nó đòi hỏi ít kỹ năng kỹ thuật hơn để chơi nhưng vẫn mang lại mức độ biểu cảm cao.</v>
      </c>
      <c r="D1517" s="2"/>
    </row>
    <row r="1518">
      <c r="A1518" s="1" t="s">
        <v>11</v>
      </c>
      <c r="B1518" s="1" t="s">
        <v>2528</v>
      </c>
      <c r="C1518" s="2" t="str">
        <f>IFERROR(__xludf.DUMMYFUNCTION("GOOGLETRANSLATE(B1518, ""en"", ""vi"")"),"Bài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b"&amp;"ài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"&amp;"có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f>
        <v>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v>
      </c>
      <c r="D1518" s="2"/>
    </row>
    <row r="1519">
      <c r="A1519" s="1" t="s">
        <v>2529</v>
      </c>
      <c r="B1519" s="1" t="s">
        <v>2530</v>
      </c>
      <c r="C1519" s="2" t="str">
        <f>IFERROR(__xludf.DUMMYFUNCTION("GOOGLETRANSLATE(B1519, ""en"", ""vi"")"),"Bài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trọng"&amp;"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f>
        <v>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v>
      </c>
      <c r="D1519" s="2"/>
    </row>
    <row r="1520">
      <c r="A1520" s="1" t="s">
        <v>233</v>
      </c>
      <c r="B1520" s="1" t="s">
        <v>2531</v>
      </c>
      <c r="C1520" s="2" t="str">
        <f>IFERROR(__xludf.DUMMYFUNCTION("GOOGLETRANSLATE(B1520,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ph"&amp;"át ra bằng cách sử dụng [I1N2S3T4R5U6M7E8N9T0S1].")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phát ra bằng cách sử dụng [I1N2S3T4R5U6M7E8N9T0S1].</v>
      </c>
      <c r="D1520" s="2"/>
    </row>
    <row r="1521">
      <c r="A1521" s="1" t="s">
        <v>2177</v>
      </c>
      <c r="B1521" s="1" t="s">
        <v>2532</v>
      </c>
      <c r="C1521" s="2" t="str">
        <f>IFERROR(__xludf.DUMMYFUNCTION("GOOGLETRANSLATE(B1521, ""en"", ""vi"")"),"Phạm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"&amp;"mượt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trê"&amp;"n khoảng [[N01U12M23_34B45A56R67S 78]8 b9ar0s1].")</f>
        <v>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trên khoảng [[N01U12M23_34B45A56R67S 78]8 b9ar0s1].</v>
      </c>
      <c r="D1521" s="2"/>
    </row>
    <row r="1522">
      <c r="A1522" s="1" t="s">
        <v>2533</v>
      </c>
      <c r="B1522" s="1" t="s">
        <v>2534</v>
      </c>
      <c r="C1522" s="2" t="str">
        <f>IFERROR(__xludf.DUMMYFUNCTION("GOOGLETRANSLATE(B1522, ""en"", ""vi"")"),"Âm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dài"&amp;"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[[N01U12M23_34B45A"&amp;"56R67S78]8 b9ar0s1] và thấm đẫm [E1M2O3T4I5O6N7]. Nhìn chung, bản nhạc này là một tác phẩm độc đáo và đầy cảm xúc, thể hiện tầm quan trọng của giai điệu, cách ngắt nhịp và nhịp điệu.")</f>
        <v>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[[N01U12M23_34B45A56R67S78]8 b9ar0s1] và thấm đẫm [E1M2O3T4I5O6N7]. Nhìn chung, bản nhạc này là một tác phẩm độc đáo và đầy cảm xúc, thể hiện tầm quan trọng của giai điệu, cách ngắt nhịp và nhịp điệu.</v>
      </c>
      <c r="D1522" s="2"/>
    </row>
    <row r="1523">
      <c r="A1523" s="1" t="s">
        <v>352</v>
      </c>
      <c r="B1523" s="1" t="s">
        <v>2535</v>
      </c>
      <c r="C1523" s="2" t="str">
        <f>IFERROR(__xludf.DUMMYFUNCTION("GOOGLETRANSLATE(B1523, ""en"", ""vi"")"),"Bản nhạc này mang lại trải nghiệm nghe độc ​​đáo và đáng nhớ với dải cao độ [R1A2N3G4E5] [oc0ta1ve2s3] và âm thanh mạnh mẽ trong [[K01E12Y23]3 k4ey5]. Bài hát dài [T1M213] giây và có tiết tấu vừa phải, thoải mái. Nó không bao gồm bất kỳ [I1N2S3T4R5U6M7E8N"&amp;"9T0S1] nào và [ti0me1 s2ig3na4tu5re6] của nó là [T1I2M3E4_5S6I7G8N9A0T1U2R3E4]. Âm nhạc [te0mp1o2] vừa phải này truyền tải hiệu quả [E1M2O3T4I5O6N7].")</f>
        <v>Bản nhạc này mang lại trải nghiệm nghe độc ​​đáo và đáng nhớ với dải cao độ [R1A2N3G4E5] [oc0ta1ve2s3] và âm thanh mạnh mẽ trong [[K01E12Y23]3 k4ey5]. Bài hát dài [T1M213] giây và có tiết tấu vừa phải, thoải mái. Nó không bao gồm bất kỳ [I1N2S3T4R5U6M7E8N9T0S1] nào và [ti0me1 s2ig3na4tu5re6] của nó là [T1I2M3E4_5S6I7G8N9A0T1U2R3E4]. Âm nhạc [te0mp1o2] vừa phải này truyền tải hiệu quả [E1M2O3T4I5O6N7].</v>
      </c>
      <c r="D1523" s="2"/>
    </row>
    <row r="1524">
      <c r="A1524" s="1" t="s">
        <v>992</v>
      </c>
      <c r="B1524" s="1" t="s">
        <v>2536</v>
      </c>
      <c r="C1524" s="2" t="str">
        <f>IFERROR(__xludf.DUMMYFUNCTION("GOOGLETRANSLATE(B1524, ""en"", ""vi"")"),"Âm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s2ig3na4tu5re6]"&amp;"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f>
        <v>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v>
      </c>
      <c r="D1524" s="2"/>
    </row>
    <row r="1525">
      <c r="A1525" s="1" t="s">
        <v>2537</v>
      </c>
      <c r="B1525" s="1" t="s">
        <v>2538</v>
      </c>
      <c r="C1525" s="2" t="str">
        <f>IFERROR(__xludf.DUMMYFUNCTION("GOOGLETRANSLATE(B1525, ""en"", ""vi"")"),"Trải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[I1N2S3T4R5U6"&amp;"M7E8N9T0S1]. Sự lựa chọn có chủ ý trong cách sắp xếp này tạo ra âm thanh khác biệt và tăng thêm tác động tổng thể của âm nhạc, khiến nó trở thành một trải nghiệm khó quên hơn nữa đối với người nghe.")</f>
        <v>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[I1N2S3T4R5U6M7E8N9T0S1]. Sự lựa chọn có chủ ý trong cách sắp xếp này tạo ra âm thanh khác biệt và tăng thêm tác động tổng thể của âm nhạc, khiến nó trở thành một trải nghiệm khó quên hơn nữa đối với người nghe.</v>
      </c>
      <c r="D1525" s="2"/>
    </row>
    <row r="1526">
      <c r="A1526" s="1" t="s">
        <v>1484</v>
      </c>
      <c r="B1526" s="1" t="s">
        <v>2539</v>
      </c>
      <c r="C1526" s="2" t="str">
        <f>IFERROR(__xludf.DUMMYFUNCTION("GOOGLETRANSLATE(B1526, ""en"", ""vi"")"),"Bản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lượng"&amp;" này khiến nó trở thành một ca khúc nổi bật, chắc chắn sẽ để lại ấn tượng lâu dài cho bất kỳ ai nghe nó.")</f>
        <v>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 này khiến nó trở thành một ca khúc nổi bật, chắc chắn sẽ để lại ấn tượng lâu dài cho bất kỳ ai nghe nó.</v>
      </c>
      <c r="D1526" s="2"/>
    </row>
    <row r="1527">
      <c r="A1527" s="1" t="s">
        <v>2540</v>
      </c>
      <c r="B1527" s="1" t="s">
        <v>2541</v>
      </c>
      <c r="C1527" s="2" t="str">
        <f>IFERROR(__xludf.DUMMYFUNCTION("GOOGLETRANSLATE(B1527, ""en"", ""vi"")"),"Sự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kh"&amp;"ả năng gợi lên [E1M2O3T4I5O6N7].")</f>
        <v>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khả năng gợi lên [E1M2O3T4I5O6N7].</v>
      </c>
      <c r="D1527" s="2"/>
    </row>
    <row r="1528">
      <c r="A1528" s="1" t="s">
        <v>204</v>
      </c>
      <c r="B1528" s="1" t="s">
        <v>2542</v>
      </c>
      <c r="C1528" s="2" t="str">
        <f>IFERROR(__xludf.DUMMYFUNCTION("GOOGLETRANSLATE(B1528, ""en"", ""vi"")"),"Bài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tổn"&amp;"g thể của bản nhạc. Cho dù đó là giai điệu, hòa âm, nhịp điệu hay sự kết hợp của cả ba, các nhạc cụ được chọn phải phối hợp với nhau để tạo ra trải nghiệm âm nhạc gắn kết và hấp dẫn cho người nghe.")</f>
        <v>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tổng thể của bản nhạc. Cho dù đó là giai điệu, hòa âm, nhịp điệu hay sự kết hợp của cả ba, các nhạc cụ được chọn phải phối hợp với nhau để tạo ra trải nghiệm âm nhạc gắn kết và hấp dẫn cho người nghe.</v>
      </c>
      <c r="D1528" s="2"/>
    </row>
    <row r="1529">
      <c r="A1529" s="1" t="s">
        <v>2543</v>
      </c>
      <c r="B1529" s="1" t="s">
        <v>2544</v>
      </c>
      <c r="C1529" s="2" t="str">
        <f>IFERROR(__xludf.DUMMYFUNCTION("GOOGLETRANSLATE(B1529, ""en"", ""vi"")"),"Bài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"&amp;"phẩm.")</f>
        <v>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phẩm.</v>
      </c>
      <c r="D1529" s="2"/>
    </row>
    <row r="1530">
      <c r="A1530" s="1" t="s">
        <v>1985</v>
      </c>
      <c r="B1530" s="1" t="s">
        <v>2545</v>
      </c>
      <c r="C1530" s="2" t="str">
        <f>IFERROR(__xludf.DUMMYFUNCTION("GOOGLETRANSLATE(B1530, ""en"", ""vi"")"),"Việc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ra"&amp;" trải nghiệm thực sự ấn tượng cho người nghe.")</f>
        <v>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 trải nghiệm thực sự ấn tượng cho người nghe.</v>
      </c>
      <c r="D1530" s="2"/>
    </row>
    <row r="1531">
      <c r="A1531" s="1" t="s">
        <v>2546</v>
      </c>
      <c r="B1531" s="1" t="s">
        <v>2547</v>
      </c>
      <c r="C1531" s="2" t="str">
        <f>IFERROR(__xludf.DUMMYFUNCTION("GOOGLETRANSLATE(B1531, ""en"", ""vi"")"),"Phạm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này"&amp;" có [[N01U12M23_34B45A56R67S78]8 b9ar0s1] trong phần sáng tác.")</f>
        <v>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 có [[N01U12M23_34B45A56R67S78]8 b9ar0s1] trong phần sáng tác.</v>
      </c>
      <c r="D1531" s="2"/>
    </row>
    <row r="1532">
      <c r="A1532" s="1" t="s">
        <v>2548</v>
      </c>
      <c r="B1532" s="1" t="s">
        <v>2549</v>
      </c>
      <c r="C1532" s="2" t="str">
        <f>IFERROR(__xludf.DUMMYFUNCTION("GOOGLETRANSLATE(B1532, ""en"", ""vi"")"),"Dải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[I1N2S3T4R5U6M7E8N9T0S1"&amp;"] và bài hát duy trì mức [te0mp1o2] vừa phải, được chia thành [[N01U12M23_34B45A56R67S78]8 b9ar0s1].")</f>
        <v>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 và bài hát duy trì mức [te0mp1o2] vừa phải, được chia thành [[N01U12M23_34B45A56R67S78]8 b9ar0s1].</v>
      </c>
      <c r="D1532" s="2"/>
    </row>
    <row r="1533">
      <c r="A1533" s="1" t="s">
        <v>1025</v>
      </c>
      <c r="B1533" s="1" t="s">
        <v>2550</v>
      </c>
      <c r="C1533" s="2" t="str">
        <f>IFERROR(__xludf.DUMMYFUNCTION("GOOGLETRANSLATE(B1533, ""en"", ""vi"")"),"Bài hát kéo dài trong [T1M213] giây và có nhịp điệu nhẹ nhàng, dễ nghe.")</f>
        <v>Bài hát kéo dài trong [T1M213] giây và có nhịp điệu nhẹ nhàng, dễ nghe.</v>
      </c>
      <c r="D1533" s="2"/>
    </row>
    <row r="1534">
      <c r="A1534" s="1" t="s">
        <v>1152</v>
      </c>
      <c r="B1534" s="1" t="s">
        <v>2551</v>
      </c>
      <c r="C1534" s="2" t="str">
        <f>IFERROR(__xludf.DUMMYFUNCTION("GOOGLETRANSLATE(B1534, ""en"", ""vi"")"),"Sự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f>
        <v>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v>
      </c>
      <c r="D1534" s="2"/>
    </row>
    <row r="1535">
      <c r="A1535" s="1" t="s">
        <v>2552</v>
      </c>
      <c r="B1535" s="1" t="s">
        <v>2553</v>
      </c>
      <c r="C1535" s="2" t="str">
        <f>IFERROR(__xludf.DUMMYFUNCTION("GOOGLETRANSLATE(B1535, ""en"", ""vi"")"),"Việc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đ"&amp;"ộc đáo, [I1N2S3T4R5U6M7E8N9T0S1] không phải là một phần nhạc cụ trong bài hát này, phong cách của nó không phản ánh các đặc điểm thông thường của [G1 thể loại E2N3R4E5].")</f>
        <v>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độc đáo, [I1N2S3T4R5U6M7E8N9T0S1] không phải là một phần nhạc cụ trong bài hát này, phong cách của nó không phản ánh các đặc điểm thông thường của [G1 thể loại E2N3R4E5].</v>
      </c>
      <c r="D1535" s="2"/>
    </row>
    <row r="1536">
      <c r="A1536" s="1" t="s">
        <v>2554</v>
      </c>
      <c r="B1536" s="1" t="s">
        <v>2555</v>
      </c>
      <c r="C1536" s="2" t="str">
        <f>IFERROR(__xludf.DUMMYFUNCTION("GOOGLETRANSLATE(B1536, ""en"", ""vi"")"),"Nhịp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"&amp;"bổ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f>
        <v>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v>
      </c>
      <c r="D1536" s="2"/>
    </row>
    <row r="1537">
      <c r="A1537" s="1" t="s">
        <v>2556</v>
      </c>
      <c r="B1537" s="1" t="s">
        <v>2557</v>
      </c>
      <c r="C1537" s="2" t="str">
        <f>IFERROR(__xludf.DUMMYFUNCTION("GOOGLETRANSLATE(B1537, ""en"", ""vi"")"),"Bài hát có tốc độ vừa phải và có thời lượng [T1M213] giây. Nó được xác định bởi ảnh hưởng của [G1E2N3R4E5] và bao gồm [[N01U12M23_34B45A56R67S78]8 b9ar0s1]. Âm nhạc nên bao gồm [I1N2S3T4R5U6M7E8N9T0S1] để nâng cao âm thanh tổng thể.")</f>
        <v>Bài hát có tốc độ vừa phải và có thời lượng [T1M213] giây. Nó được xác định bởi ảnh hưởng của [G1E2N3R4E5] và bao gồm [[N01U12M23_34B45A56R67S78]8 b9ar0s1]. Âm nhạc nên bao gồm [I1N2S3T4R5U6M7E8N9T0S1] để nâng cao âm thanh tổng thể.</v>
      </c>
      <c r="D1537" s="2"/>
    </row>
    <row r="1538">
      <c r="A1538" s="1" t="s">
        <v>414</v>
      </c>
      <c r="B1538" s="1" t="s">
        <v>2558</v>
      </c>
      <c r="C1538" s="2" t="str">
        <f>IFERROR(__xludf.DUMMYFUNCTION("GOOGLETRANSLATE(B1538, ""en"", ""vi"")"),"Bản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tron"&amp;"g âm thanh phong phú và sống động của bản nhạc.")</f>
        <v>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trong âm thanh phong phú và sống động của bản nhạc.</v>
      </c>
      <c r="D1538" s="2"/>
    </row>
    <row r="1539">
      <c r="A1539" s="1" t="s">
        <v>2559</v>
      </c>
      <c r="B1539" s="1" t="s">
        <v>2560</v>
      </c>
      <c r="C1539" s="2" t="str">
        <f>IFERROR(__xludf.DUMMYFUNCTION("GOOGLETRANSLATE(B1539, ""en"", ""vi"")"),"Bài hát này có [ti0me1 s2ig3na4tu5re6] độc đáo và được trình diễn chậm rãi. Ngoài ra, bài hát đã cố tình loại trừ một số nhạc cụ.")</f>
        <v>Bài hát này có [ti0me1 s2ig3na4tu5re6] độc đáo và được trình diễn chậm rãi. Ngoài ra, bài hát đã cố tình loại trừ một số nhạc cụ.</v>
      </c>
      <c r="D1539" s="2"/>
    </row>
    <row r="1540">
      <c r="A1540" s="1" t="s">
        <v>783</v>
      </c>
      <c r="B1540" s="1" t="s">
        <v>2561</v>
      </c>
      <c r="C1540" s="2" t="str">
        <f>IFERROR(__xludf.DUMMYFUNCTION("GOOGLETRANSLATE(B1540,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nhị"&amp;"p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"&amp;"đáo này thách thức những đặc điểm điển hình của thể loại [G1E2N3R4E5].")</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đáo này thách thức những đặc điểm điển hình của thể loại [G1E2N3R4E5].</v>
      </c>
      <c r="D1540" s="2"/>
    </row>
    <row r="1541">
      <c r="A1541" s="1" t="s">
        <v>154</v>
      </c>
      <c r="B1541" s="1" t="s">
        <v>2562</v>
      </c>
      <c r="C1541" s="2" t="str">
        <f>IFERROR(__xludf.DUMMYFUNCTION("GOOGLETRANSLATE(B1541, ""en"", ""vi"")"),"Âm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gợi"&amp;"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s"&amp;"ẽ là một loại hình nghệ thuật kém sôi động và biểu cảm hơn nhiều.")</f>
        <v>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sẽ là một loại hình nghệ thuật kém sôi động và biểu cảm hơn nhiều.</v>
      </c>
      <c r="D1541" s="2"/>
    </row>
    <row r="1542">
      <c r="A1542" s="1" t="s">
        <v>481</v>
      </c>
      <c r="B1542" s="1" t="s">
        <v>2563</v>
      </c>
      <c r="C1542" s="2" t="str">
        <f>IFERROR(__xludf.DUMMYFUNCTION("GOOGLETRANSLATE(B1542, ""en"", ""vi"")"),"Loại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màn"&amp;"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tinh"&amp;" túy về âm thanh [G1E2N3R4E5], khiến bài hát này trở thành một bài hát phải nghe đối với những ai yêu thích âm nhạc tuyệt vời.")</f>
        <v>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 túy về âm thanh [G1E2N3R4E5], khiến bài hát này trở thành một bài hát phải nghe đối với những ai yêu thích âm nhạc tuyệt vời.</v>
      </c>
      <c r="D1542" s="2"/>
    </row>
    <row r="1543">
      <c r="A1543" s="1" t="s">
        <v>1007</v>
      </c>
      <c r="B1543" s="1" t="s">
        <v>2564</v>
      </c>
      <c r="C1543" s="2" t="str">
        <f>IFERROR(__xludf.DUMMYFUNCTION("GOOGLETRANSLATE(B1543, ""en"", ""vi"")"),"Bài hát phát trong [T1M213] giây và nhịp điệu của bản nhạc này thoải mái và vừa phải, trong khi [[K01E12Y23]3 k4ey5] thêm hương vị độc đáo.")</f>
        <v>Bài hát phát trong [T1M213] giây và nhịp điệu của bản nhạc này thoải mái và vừa phải, trong khi [[K01E12Y23]3 k4ey5] thêm hương vị độc đáo.</v>
      </c>
      <c r="D1543" s="2"/>
    </row>
    <row r="1544">
      <c r="A1544" s="1" t="s">
        <v>2565</v>
      </c>
      <c r="B1544" s="1" t="s">
        <v>2566</v>
      </c>
      <c r="C1544" s="2" t="str">
        <f>IFERROR(__xludf.DUMMYFUNCTION("GOOGLETRANSLATE(B1544, ""en"", ""vi"")"),"Bài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[[K01E12"&amp;"Y23]3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"&amp;"khoảng [[N01U12M23_34B45A56R67S78]8 b9ar0s1], khiến nó trở thành một bản nhạc có cấu trúc tốt thể hiện vẻ đẹp và sự phức tạp của [G1E2N3R4E5].")</f>
        <v>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khoảng [[N01U12M23_34B45A56R67S78]8 b9ar0s1], khiến nó trở thành một bản nhạc có cấu trúc tốt thể hiện vẻ đẹp và sự phức tạp của [G1E2N3R4E5].</v>
      </c>
      <c r="D1544" s="2"/>
    </row>
    <row r="1545">
      <c r="A1545" s="1" t="s">
        <v>1836</v>
      </c>
      <c r="B1545" s="1" t="s">
        <v>2567</v>
      </c>
      <c r="C1545" s="2" t="str">
        <f>IFERROR(__xludf.DUMMYFUNCTION("GOOGLETRANSLATE(B1545, ""en"", ""vi"")"),"Bài hát này có thời lượng chạy là [T1M213] giây và âm nhạc đại diện cho âm thanh [G1E2N3R4E5] điển hình.")</f>
        <v>Bài hát này có thời lượng chạy là [T1M213] giây và âm nhạc đại diện cho âm thanh [G1E2N3R4E5] điển hình.</v>
      </c>
      <c r="D1545" s="2"/>
    </row>
    <row r="1546">
      <c r="A1546" s="1" t="s">
        <v>2568</v>
      </c>
      <c r="B1546" s="1" t="s">
        <v>2569</v>
      </c>
      <c r="C1546" s="2" t="str">
        <f>IFERROR(__xludf.DUMMYFUNCTION("GOOGLETRANSLATE(B1546, ""en"", ""vi"")"),"Bản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có"&amp;"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[[N01"&amp;"U12M23_34B45A56R67S78]8 b9ar0s1], cho phép tạo ra âm thanh có cấu trúc tốt và một bản nhạc sôi động chứa đầy [E1M2O3T4I5O6N7].")</f>
        <v>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[[N01U12M23_34B45A56R67S78]8 b9ar0s1], cho phép tạo ra âm thanh có cấu trúc tốt và một bản nhạc sôi động chứa đầy [E1M2O3T4I5O6N7].</v>
      </c>
      <c r="D1546" s="2"/>
    </row>
    <row r="1547">
      <c r="A1547" s="1" t="s">
        <v>2570</v>
      </c>
      <c r="B1547" s="1" t="s">
        <v>2571</v>
      </c>
      <c r="C1547" s="2" t="str">
        <f>IFERROR(__xludf.DUMMYFUNCTION("GOOGLETRANSLATE(B1547, ""en"", ""vi"")"),"Trong bản nhạc này, giai điệu không được phát bằng [I1N2S3T4R5U6M7E8N9T0]. Âm nhạc nằm trong [K1E2Y3], điều này làm tăng thêm chất lượng cảm xúc đặc biệt cho nó. Nó bao gồm [[N01U12M23_34B45A56R67S78]8 b9ar0s1] và có mét [T1I2M3E4_5S6I7G8N9A0T1U2R3E4].")</f>
        <v>Trong bản nhạc này, giai điệu không được phát bằng [I1N2S3T4R5U6M7E8N9T0]. Âm nhạc nằm trong [K1E2Y3], điều này làm tăng thêm chất lượng cảm xúc đặc biệt cho nó. Nó bao gồm [[N01U12M23_34B45A56R67S78]8 b9ar0s1] và có mét [T1I2M3E4_5S6I7G8N9A0T1U2R3E4].</v>
      </c>
      <c r="D1547" s="2"/>
    </row>
    <row r="1548">
      <c r="A1548" s="1" t="s">
        <v>1014</v>
      </c>
      <c r="B1548" s="1" t="s">
        <v>2572</v>
      </c>
      <c r="C1548" s="2" t="str">
        <f>IFERROR(__xludf.DUMMYFUNCTION("GOOGLETRANSLATE(B1548, ""en"", ""vi"")"),"Bài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chậm."&amp;" [te0mp1o2] của bài hát này không quá nhanh hoặc quá chậm, trong khi [I1N2S3T4R5U6M7E8N9T0S1] thêm vào phần nhạc. Ngoài ra, [ti0me1 s2ig3na4tu5re6] của bài hát không điển hình, càng nâng cao hơn nữa chất lượng đặc biệt của nó.")</f>
        <v>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 [te0mp1o2] của bài hát này không quá nhanh hoặc quá chậm, trong khi [I1N2S3T4R5U6M7E8N9T0S1] thêm vào phần nhạc. Ngoài ra, [ti0me1 s2ig3na4tu5re6] của bài hát không điển hình, càng nâng cao hơn nữa chất lượng đặc biệt của nó.</v>
      </c>
      <c r="D1548" s="2"/>
    </row>
    <row r="1549">
      <c r="A1549" s="1" t="s">
        <v>2573</v>
      </c>
      <c r="B1549" s="1" t="s">
        <v>2574</v>
      </c>
      <c r="C1549" s="2" t="str">
        <f>IFERROR(__xludf.DUMMYFUNCTION("GOOGLETRANSLATE(B1549, ""en"", ""vi"")"),"Âm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f>
        <v>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v>
      </c>
      <c r="D1549" s="2"/>
    </row>
    <row r="1550">
      <c r="A1550" s="1" t="s">
        <v>2575</v>
      </c>
      <c r="B1550" s="1" t="s">
        <v>2576</v>
      </c>
      <c r="C1550" s="2" t="str">
        <f>IFERROR(__xludf.DUMMYFUNCTION("GOOGLETRANSLATE(B1550, ""en"", ""vi"")"),"Phạm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[I1N2S3T4R5U6M7E8N9T0S1]"&amp;".")</f>
        <v>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v>
      </c>
      <c r="D1550" s="2"/>
    </row>
    <row r="1551">
      <c r="A1551" s="1" t="s">
        <v>136</v>
      </c>
      <c r="B1551" s="1" t="s">
        <v>2577</v>
      </c>
      <c r="C1551" s="2" t="str">
        <f>IFERROR(__xludf.DUMMYFUNCTION("GOOGLETRANSLATE(B1551, ""en"", ""vi"")"),"Dải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vớ"&amp;"i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cuối"&amp;" cùng xác định âm nhạc bằng khả năng gợi của nó [E1M2O3T4I5O6N7].")</f>
        <v>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 cùng xác định âm nhạc bằng khả năng gợi của nó [E1M2O3T4I5O6N7].</v>
      </c>
      <c r="D1551" s="2"/>
    </row>
    <row r="1552">
      <c r="A1552" s="1" t="s">
        <v>2578</v>
      </c>
      <c r="B1552" s="1" t="s">
        <v>2579</v>
      </c>
      <c r="C1552" s="2" t="str">
        <f>IFERROR(__xludf.DUMMYFUNCTION("GOOGLETRANSLATE(B1552, ""en"", ""vi"")"),"[[K01E12Y23]3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n"&amp;"hạc này khác với các mẫu âm thanh [G1E2N3R4E5] thông thường.")</f>
        <v>[[K01E12Y23]3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nhạc này khác với các mẫu âm thanh [G1E2N3R4E5] thông thường.</v>
      </c>
      <c r="D1552" s="2"/>
    </row>
    <row r="1553">
      <c r="A1553" s="1" t="s">
        <v>2580</v>
      </c>
      <c r="B1553" s="1" t="s">
        <v>2581</v>
      </c>
      <c r="C1553" s="2" t="str">
        <f>IFERROR(__xludf.DUMMYFUNCTION("GOOGLETRANSLATE(B1553, ""en"", ""vi"")"),"Với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"&amp;"của nó cho phép người nghe trải nghiệm nhiều loại âm thanh và cảm xúc khác nhau trong suốt bài hát, đồng thời việc cố tình loại trừ một số nhạc cụ nhất định sẽ tạo ra âm thanh khác biệt và có chủ ý khiến nó khác biệt với các loại nhạc khác. Nhìn chung, bà"&amp;"i hát này mang đến trải nghiệm âm nhạc mạnh mẽ và hấp dẫn, sẽ để lại ấn tượng lâu dài cho người nghe.")</f>
        <v>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của nó cho phép người nghe trải nghiệm nhiều loại âm thanh và cảm xúc khác nhau trong suốt bài hát, đồng thời việc cố tình loại trừ một số nhạc cụ nhất định sẽ tạo ra âm thanh khác biệt và có chủ ý khiến nó khác biệt với các loại nhạc khác. Nhìn chung, bài hát này mang đến trải nghiệm âm nhạc mạnh mẽ và hấp dẫn, sẽ để lại ấn tượng lâu dài cho người nghe.</v>
      </c>
      <c r="D1553" s="2"/>
    </row>
    <row r="1554">
      <c r="A1554" s="1" t="s">
        <v>59</v>
      </c>
      <c r="B1554" s="1" t="s">
        <v>2582</v>
      </c>
      <c r="C1554" s="2" t="str">
        <f>IFERROR(__xludf.DUMMYFUNCTION("GOOGLETRANSLATE(B1554, ""en"", ""vi"")"),"Loại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Sự"&amp;" vắng mặt đáng chú ý trong phần này là [I1N2S3T4R5U6M7E8N9T0S1], trong khi [ti0me1 s2ig3na4tu5re6] là khác thường với [T1I2M3E4_5S6I7G8N9A0T1U2R3E4]. Tiếng [te0mp1o2] chậm rãi tạo cảm giác [E1M2O3T4I5O6N7] lan tỏa xuyên suốt bản nhạc.")</f>
        <v>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 vắng mặt đáng chú ý trong phần này là [I1N2S3T4R5U6M7E8N9T0S1], trong khi [ti0me1 s2ig3na4tu5re6] là khác thường với [T1I2M3E4_5S6I7G8N9A0T1U2R3E4]. Tiếng [te0mp1o2] chậm rãi tạo cảm giác [E1M2O3T4I5O6N7] lan tỏa xuyên suốt bản nhạc.</v>
      </c>
      <c r="D1554" s="2"/>
    </row>
    <row r="1555">
      <c r="A1555" s="1" t="s">
        <v>2583</v>
      </c>
      <c r="B1555" s="1" t="s">
        <v>2584</v>
      </c>
      <c r="C1555" s="2" t="str">
        <f>IFERROR(__xludf.DUMMYFUNCTION("GOOGLETRANSLATE(B1555, ""en"", ""vi"")"),"Bản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th"&amp;"anh độc đáo và khác biệt. Nhìn chung, bài hát này nổi bật so với những bài khác nhờ sự kết hợp giữa [ti0me1 s2ig3na4tu5re6] khác thường, nhịp vừa phải và cao độ ấn tượng.")</f>
        <v>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thanh độc đáo và khác biệt. Nhìn chung, bài hát này nổi bật so với những bài khác nhờ sự kết hợp giữa [ti0me1 s2ig3na4tu5re6] khác thường, nhịp vừa phải và cao độ ấn tượng.</v>
      </c>
      <c r="D1555" s="2"/>
    </row>
    <row r="1556">
      <c r="A1556" s="1" t="s">
        <v>2585</v>
      </c>
      <c r="B1556" s="1" t="s">
        <v>2586</v>
      </c>
      <c r="C1556" s="2" t="str">
        <f>IFERROR(__xludf.DUMMYFUNCTION("GOOGLETRANSLATE(B1556, ""en"", ""vi"")"),"Phạm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Nhịp"&amp;" điệu trong bài hát này rất sống động, được bổ sung bởi [I1N2S3T4R5U6M7E8N9T0S1], góp phần vào sự sắp xếp âm nhạc tổng thể. Với [te0mp1o2] vừa phải, âm nhạc gợi lên [E1M2O3T4I5O6N7] một cách tự nhiên.")</f>
        <v>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 điệu trong bài hát này rất sống động, được bổ sung bởi [I1N2S3T4R5U6M7E8N9T0S1], góp phần vào sự sắp xếp âm nhạc tổng thể. Với [te0mp1o2] vừa phải, âm nhạc gợi lên [E1M2O3T4I5O6N7] một cách tự nhiên.</v>
      </c>
      <c r="D1556" s="2"/>
    </row>
    <row r="1557">
      <c r="A1557" s="1" t="s">
        <v>1130</v>
      </c>
      <c r="B1557" s="1" t="s">
        <v>2587</v>
      </c>
      <c r="C1557" s="2" t="str">
        <f>IFERROR(__xludf.DUMMYFUNCTION("GOOGLETRANSLATE(B1557,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nhạ"&amp;"c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nhạc [G1E2N3R4E5].</v>
      </c>
      <c r="D1557" s="2"/>
    </row>
    <row r="1558">
      <c r="A1558" s="1" t="s">
        <v>217</v>
      </c>
      <c r="B1558" s="1" t="s">
        <v>2588</v>
      </c>
      <c r="C1558" s="2" t="str">
        <f>IFERROR(__xludf.DUMMYFUNCTION("GOOGLETRANSLATE(B1558, ""en"", ""vi"")"),"Âm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cá"&amp;"c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cao"&amp;" mới. Nhìn chung, việc sử dụng [[K01E12Y23]3 k4ey5] là một công cụ mạnh mẽ mà các nhạc sĩ có thể sử dụng để tạo ra âm nhạc gây được tiếng vang với người nghe một cách có ý nghĩa.")</f>
        <v>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 mới. Nhìn chung, việc sử dụng [[K01E12Y23]3 k4ey5] là một công cụ mạnh mẽ mà các nhạc sĩ có thể sử dụng để tạo ra âm nhạc gây được tiếng vang với người nghe một cách có ý nghĩa.</v>
      </c>
      <c r="D1558" s="2"/>
    </row>
    <row r="1559">
      <c r="A1559" s="1" t="s">
        <v>2589</v>
      </c>
      <c r="B1559" s="1" t="s">
        <v>2590</v>
      </c>
      <c r="C1559" s="2" t="str">
        <f>IFERROR(__xludf.DUMMYFUNCTION("GOOGLETRANSLATE(B1559, ""en"", ""vi"")"),"Loại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[[N01U12M23_34B45"&amp;"A56R67S78]8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xú"&amp;"c và âm sắc.")</f>
        <v>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xúc và âm sắc.</v>
      </c>
      <c r="D1559" s="2"/>
    </row>
    <row r="1560">
      <c r="A1560" s="1" t="s">
        <v>140</v>
      </c>
      <c r="B1560" s="1" t="s">
        <v>2591</v>
      </c>
      <c r="C1560" s="2" t="str">
        <f>IFERROR(__xludf.DUMMYFUNCTION("GOOGLETRANSLATE(B1560, ""en"", ""vi"")"),"Phạm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phả"&amp;"i.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f>
        <v>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v>
      </c>
      <c r="D1560" s="2"/>
    </row>
    <row r="1561">
      <c r="A1561" s="1" t="s">
        <v>352</v>
      </c>
      <c r="B1561" s="1" t="s">
        <v>2592</v>
      </c>
      <c r="C1561" s="2" t="str">
        <f>IFERROR(__xludf.DUMMYFUNCTION("GOOGLETRANSLATE(B1561, ""en"", ""vi"")"),"Âm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[I1N2S3T"&amp;"4R5U6M7E8N9T0S1] nào. Đồng hồ đo của nó là [T1I2M3E4_5S6I7G8N9A0T1U2R3E4] và nó di chuyển ở tốc độ vừa phải, tất cả đều được xác định bởi [E1M2O3T4I5O6N7] của nó.")</f>
        <v>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[I1N2S3T4R5U6M7E8N9T0S1] nào. Đồng hồ đo của nó là [T1I2M3E4_5S6I7G8N9A0T1U2R3E4] và nó di chuyển ở tốc độ vừa phải, tất cả đều được xác định bởi [E1M2O3T4I5O6N7] của nó.</v>
      </c>
      <c r="D1561" s="2"/>
    </row>
    <row r="1562">
      <c r="A1562" s="1" t="s">
        <v>2593</v>
      </c>
      <c r="B1562" s="1" t="s">
        <v>2594</v>
      </c>
      <c r="C1562" s="2" t="str">
        <f>IFERROR(__xludf.DUMMYFUNCTION("GOOGLETRANSLATE(B1562, ""en"", ""vi"")"),"Việc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[[N01U12M2"&amp;"3_34B45A56R67S78]8 b9ar0s1], góp phần tạo nên âm thanh và cảm giác độc đáo.")</f>
        <v>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[[N01U12M23_34B45A56R67S78]8 b9ar0s1], góp phần tạo nên âm thanh và cảm giác độc đáo.</v>
      </c>
      <c r="D1562" s="2"/>
    </row>
    <row r="1563">
      <c r="A1563" s="1" t="s">
        <v>112</v>
      </c>
      <c r="B1563" s="1" t="s">
        <v>2595</v>
      </c>
      <c r="C1563" s="2" t="str">
        <f>IFERROR(__xludf.DUMMYFUNCTION("GOOGLETRANSLATE(B1563, ""en"", ""vi"")"),"[te0mp1o2]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ti"&amp;"ếng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hưởng đặc trưng và không gây được ấn tượng, "&amp;"lôi cuốn người nghe.")</f>
        <v>[te0mp1o2]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hưởng đặc trưng và không gây được ấn tượng, lôi cuốn người nghe.</v>
      </c>
      <c r="D1563" s="2"/>
    </row>
    <row r="1564">
      <c r="A1564" s="1" t="s">
        <v>1142</v>
      </c>
      <c r="B1564" s="1" t="s">
        <v>2596</v>
      </c>
      <c r="C1564" s="2" t="str">
        <f>IFERROR(__xludf.DUMMYFUNCTION("GOOGLETRANSLATE(B1564, ""en"", ""vi"")"),"Âm nhạc trong bài hát này có nhịp [te0mp1o2] chậm rãi và rất chậm, tạo ra bầu không khí thư giãn. Ngoài ra, [ti0me1 s2ig3na4tu5re6] của bài hát không chuẩn, thêm một yếu tố độc đáo vào bố cục của nó.")</f>
        <v>Âm nhạc trong bài hát này có nhịp [te0mp1o2] chậm rãi và rất chậm, tạo ra bầu không khí thư giãn. Ngoài ra, [ti0me1 s2ig3na4tu5re6] của bài hát không chuẩn, thêm một yếu tố độc đáo vào bố cục của nó.</v>
      </c>
      <c r="D1564" s="2"/>
    </row>
    <row r="1565">
      <c r="A1565" s="1" t="s">
        <v>2597</v>
      </c>
      <c r="B1565" s="1" t="s">
        <v>2598</v>
      </c>
      <c r="C1565" s="2" t="str">
        <f>IFERROR(__xludf.DUMMYFUNCTION("GOOGLETRANSLATE(B1565, ""en"", ""vi"")"),"Âm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được"&amp;"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"&amp;"chia thành [[N01U12M23_34B45A56R67S78]8 b9ar0s1], bài hát này mang đến trải nghiệm âm nhạc độc đáo.")</f>
        <v>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chia thành [[N01U12M23_34B45A56R67S78]8 b9ar0s1], bài hát này mang đến trải nghiệm âm nhạc độc đáo.</v>
      </c>
      <c r="D1565" s="2"/>
    </row>
    <row r="1566">
      <c r="A1566" s="1" t="s">
        <v>487</v>
      </c>
      <c r="B1566" s="1" t="s">
        <v>2599</v>
      </c>
      <c r="C1566" s="2" t="str">
        <f>IFERROR(__xludf.DUMMYFUNCTION("GOOGLETRANSLATE(B1566, ""en"", ""vi"")"),"Bài hát được trình diễn nhanh chóng.")</f>
        <v>Bài hát được trình diễn nhanh chóng.</v>
      </c>
      <c r="D1566" s="2"/>
    </row>
    <row r="1567">
      <c r="A1567" s="1" t="s">
        <v>316</v>
      </c>
      <c r="B1567" s="1" t="s">
        <v>2600</v>
      </c>
      <c r="C1567" s="2" t="str">
        <f>IFERROR(__xludf.DUMMYFUNCTION("GOOGLETRANSLATE(B1567, ""en"", ""vi"")"),"
Bài hát thuộc thể loại [G1E2N3R4E5].")</f>
        <v>
Bài hát thuộc thể loại [G1E2N3R4E5].</v>
      </c>
      <c r="D1567" s="2"/>
    </row>
    <row r="1568">
      <c r="A1568" s="1" t="s">
        <v>2601</v>
      </c>
      <c r="B1568" s="1" t="s">
        <v>2602</v>
      </c>
      <c r="C1568" s="2" t="str">
        <f>IFERROR(__xludf.DUMMYFUNCTION("GOOGLETRANSLATE(B1568, ""en"", ""vi"")"),"Bản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[T1I2M3E4_5S6I7G8N9A0T1U2R3"&amp;"E4]. Nó được chơi ở tốc độ vừa phải và có thể nghe thấy [[N01U12M23_34B45A56R67S78]8 b9ar0s1] trong bài hát này.")</f>
        <v>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[T1I2M3E4_5S6I7G8N9A0T1U2R3E4]. Nó được chơi ở tốc độ vừa phải và có thể nghe thấy [[N01U12M23_34B45A56R67S78]8 b9ar0s1] trong bài hát này.</v>
      </c>
      <c r="D1568" s="2"/>
    </row>
    <row r="1569">
      <c r="A1569" s="1" t="s">
        <v>523</v>
      </c>
      <c r="B1569" s="1" t="s">
        <v>2603</v>
      </c>
      <c r="C1569" s="2" t="str">
        <f>IFERROR(__xludf.DUMMYFUNCTION("GOOGLETRANSLATE(B1569, ""en"", ""vi"")"),"Việc sử dụng [[K01E12Y23]3 k4ey5] trong bản nhạc này truyền tải âm thanh độc đáo và vang dội, âm thanh này càng được nâng cao nhờ thời lượng [T1M213] giây của bài hát.")</f>
        <v>Việc sử dụng [[K01E12Y23]3 k4ey5] trong bản nhạc này truyền tải âm thanh độc đáo và vang dội, âm thanh này càng được nâng cao nhờ thời lượng [T1M213] giây của bài hát.</v>
      </c>
      <c r="D1569" s="2"/>
    </row>
    <row r="1570">
      <c r="A1570" s="1" t="s">
        <v>2604</v>
      </c>
      <c r="B1570" s="1" t="s">
        <v>2605</v>
      </c>
      <c r="C1570" s="2" t="str">
        <f>IFERROR(__xludf.DUMMYFUNCTION("GOOGLETRANSLATE(B1570, ""en"", ""vi"")"),"Việc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nhạ"&amp;"c một chất lượng cảm xúc đặc biệt.")</f>
        <v>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nhạc một chất lượng cảm xúc đặc biệt.</v>
      </c>
      <c r="D1570" s="2"/>
    </row>
    <row r="1571">
      <c r="A1571" s="1" t="s">
        <v>2606</v>
      </c>
      <c r="B1571" s="1" t="s">
        <v>2607</v>
      </c>
      <c r="C1571" s="2" t="str">
        <f>IFERROR(__xludf.DUMMYFUNCTION("GOOGLETRANSLATE(B1571, ""en"", ""vi"")"),"Âm nhạc đang được phát chứa đầy [E1M2O3T4I5O6N7] và được trình diễn ở mức [te0mp1o2] vừa phải. Ngoài ra, [ti0me1 s2ig3na4tu5re6] của bài hát này không thường xuyên, góp phần tạo nên âm thanh độc đáo và khác biệt.")</f>
        <v>Âm nhạc đang được phát chứa đầy [E1M2O3T4I5O6N7] và được trình diễn ở mức [te0mp1o2] vừa phải. Ngoài ra, [ti0me1 s2ig3na4tu5re6] của bài hát này không thường xuyên, góp phần tạo nên âm thanh độc đáo và khác biệt.</v>
      </c>
      <c r="D1571" s="2"/>
    </row>
    <row r="1572">
      <c r="A1572" s="1" t="s">
        <v>1057</v>
      </c>
      <c r="B1572" s="1" t="s">
        <v>2608</v>
      </c>
      <c r="C1572" s="2" t="str">
        <f>IFERROR(__xludf.DUMMYFUNCTION("GOOGLETRANSLATE(B1572, ""en"", ""vi"")"),"Phần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ngh"&amp;"iệm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f>
        <v>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v>
      </c>
      <c r="D1572" s="2"/>
    </row>
    <row r="1573">
      <c r="A1573" s="1" t="s">
        <v>435</v>
      </c>
      <c r="B1573" s="1" t="s">
        <v>2609</v>
      </c>
      <c r="C1573" s="2" t="str">
        <f>IFERROR(__xludf.DUMMYFUNCTION("GOOGLETRANSLATE(B1573, ""en"", ""vi"")"),"Âm nhạc được trình bày ở đây mang lại trải nghiệm nghe đa dạng và năng động, với dải cao độ trải dài [R1A2N3G4E5] [oc0ta1ve2s3]. Nó dựa trên [[T01I12M23E34_45S56I67G78N89A90T01U12R23E34]4 t5im6e 7si8gn9at0ur1e2], điều này làm tăng thêm độ phức tạp và phon"&amp;"g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cu"&amp;"ốn hút bởi những âm thanh độc đáo và sáng tạo của kiệt tác âm nhạc đáng kinh ngạc này.")</f>
        <v>Âm nhạc được trình bày ở đây mang lại trải nghiệm nghe đa dạng và năng động, với dải cao độ trải dài [R1A2N3G4E5] [oc0ta1ve2s3]. Nó dựa trên [[T01I12M23E34_45S56I67G78N89A90T01U12R23E34]4 t5im6e 7si8gn9at0ur1e2], điều này làm tăng thêm độ phức tạp và phong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cuốn hút bởi những âm thanh độc đáo và sáng tạo của kiệt tác âm nhạc đáng kinh ngạc này.</v>
      </c>
      <c r="D1573" s="2"/>
    </row>
    <row r="1574">
      <c r="A1574" s="1" t="s">
        <v>75</v>
      </c>
      <c r="B1574" s="1" t="s">
        <v>2610</v>
      </c>
      <c r="C1574" s="2" t="str">
        <f>IFERROR(__xludf.DUMMYFUNCTION("GOOGLETRANSLATE(B1574,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h"&amp;"át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"&amp;"này không có những nét cổ điển của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này không có những nét cổ điển của âm thanh [G1E2N3R4E5].</v>
      </c>
      <c r="D1574" s="2"/>
    </row>
    <row r="1575">
      <c r="A1575" s="1" t="s">
        <v>1144</v>
      </c>
      <c r="B1575" s="1" t="s">
        <v>2611</v>
      </c>
      <c r="C1575" s="2" t="str">
        <f>IFERROR(__xludf.DUMMYFUNCTION("GOOGLETRANSLATE(B1575, ""en"", ""vi"")"),"Với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t"&amp;"ránh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đặc"&amp;" trưng của phong cách [G1E2N3R4E5] càng làm tăng thêm sức hấp dẫn của nó.")</f>
        <v>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 trưng của phong cách [G1E2N3R4E5] càng làm tăng thêm sức hấp dẫn của nó.</v>
      </c>
      <c r="D1575" s="2"/>
    </row>
    <row r="1576">
      <c r="A1576" s="1" t="s">
        <v>2612</v>
      </c>
      <c r="B1576" s="1" t="s">
        <v>2613</v>
      </c>
      <c r="C1576" s="2" t="str">
        <f>IFERROR(__xludf.DUMMYFUNCTION("GOOGLETRANSLATE(B1576, ""en"", ""vi"")"),"Nhịp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"&amp;"hát. Nhìn chung, sự kết hợp giữa [te0mp1o2] chậm, [ke0y1] độc đáo và số ô nhịp trong bài hát này tạo nên một trải nghiệm âm nhạc đặc biệt, vừa quyến rũ vừa đáng nhớ.")</f>
        <v>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hát. Nhìn chung, sự kết hợp giữa [te0mp1o2] chậm, [ke0y1] độc đáo và số ô nhịp trong bài hát này tạo nên một trải nghiệm âm nhạc đặc biệt, vừa quyến rũ vừa đáng nhớ.</v>
      </c>
      <c r="D1576" s="2"/>
    </row>
    <row r="1577">
      <c r="A1577" s="1" t="s">
        <v>708</v>
      </c>
      <c r="B1577" s="1" t="s">
        <v>2614</v>
      </c>
      <c r="C1577" s="2" t="str">
        <f>IFERROR(__xludf.DUMMYFUNCTION("GOOGLETRANSLATE(B1577, ""en"", ""vi"")"),"Bản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n"&amp;"ằm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giác"&amp;"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t"&amp;"ác động mạnh mẽ về mặt cảm xúc.")</f>
        <v>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tác động mạnh mẽ về mặt cảm xúc.</v>
      </c>
      <c r="D1577" s="2"/>
    </row>
    <row r="1578">
      <c r="A1578" s="1" t="s">
        <v>2615</v>
      </c>
      <c r="B1578" s="1" t="s">
        <v>2616</v>
      </c>
      <c r="C1578" s="2" t="str">
        <f>IFERROR(__xludf.DUMMYFUNCTION("GOOGLETRANSLATE(B1578, ""en"", ""vi"")"),"Bài hát có nhịp độ nhanh này được chia thành [[N01U12M23_34B45A56R67S78]8 b9ar0s1] và có cảm giác [E1M2O3T4I5O6N7]. Độ dài của bản nhạc là [T1M213] giây, mang lại trải nghiệm nghe ngắn gọn nhưng mãnh liệt.")</f>
        <v>Bài hát có nhịp độ nhanh này được chia thành [[N01U12M23_34B45A56R67S78]8 b9ar0s1] và có cảm giác [E1M2O3T4I5O6N7]. Độ dài của bản nhạc là [T1M213] giây, mang lại trải nghiệm nghe ngắn gọn nhưng mãnh liệt.</v>
      </c>
      <c r="D1578" s="2"/>
    </row>
    <row r="1579">
      <c r="A1579" s="1" t="s">
        <v>2617</v>
      </c>
      <c r="B1579" s="1" t="s">
        <v>2618</v>
      </c>
      <c r="C1579" s="2" t="str">
        <f>IFERROR(__xludf.DUMMYFUNCTION("GOOGLETRANSLATE(B1579, ""en"", ""vi"")"),"Bài hát này có nhịp điệu nhẹ nhàng rất êm dịu và việc sử dụng [[K01E12Y23]3 k4ey5] mang lại cho bài hát một chất lượng cảm xúc đặc biệt.")</f>
        <v>Bài hát này có nhịp điệu nhẹ nhàng rất êm dịu và việc sử dụng [[K01E12Y23]3 k4ey5] mang lại cho bài hát một chất lượng cảm xúc đặc biệt.</v>
      </c>
      <c r="D1579" s="2"/>
    </row>
    <row r="1580">
      <c r="A1580" s="1" t="s">
        <v>2619</v>
      </c>
      <c r="B1580" s="1" t="s">
        <v>2620</v>
      </c>
      <c r="C1580" s="2" t="str">
        <f>IFERROR(__xludf.DUMMYFUNCTION("GOOGLETRANSLATE(B1580, ""en"", ""vi"")"),"Mặc dù [I1N2S3T4R5U6M7E8N9T0] không phải là âm thanh chủ đạo được nghe trong bản nhạc giai điệu, nhưng dải cao độ nhỏ gọn của [R1A2N3G4E5] [oc0ta1ve2s3] mang lại màn trình diễn âm nhạc tập trung và có tác động mạnh mẽ. Hơn nữa, nhịp điệu trong bài hát này"&amp;" rất êm dịu, tạo nên bầu không khí thư giãn.")</f>
        <v>Mặc dù [I1N2S3T4R5U6M7E8N9T0] không phải là âm thanh chủ đạo được nghe trong bản nhạc giai điệu, nhưng dải cao độ nhỏ gọn của [R1A2N3G4E5] [oc0ta1ve2s3] mang lại màn trình diễn âm nhạc tập trung và có tác động mạnh mẽ. Hơn nữa, nhịp điệu trong bài hát này rất êm dịu, tạo nên bầu không khí thư giãn.</v>
      </c>
      <c r="D1580" s="2"/>
    </row>
    <row r="1581">
      <c r="A1581" s="1" t="s">
        <v>2621</v>
      </c>
      <c r="B1581" s="1" t="s">
        <v>2622</v>
      </c>
      <c r="C1581" s="2" t="str">
        <f>IFERROR(__xludf.DUMMYFUNCTION("GOOGLETRANSLATE(B1581, ""en"", ""vi"")"),"Phạm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nà"&amp;"y thể hiện nhịp điệu cân bằng và mạo hiểm vượt xa mức bình thường với [ti0me1 s2ig3na4tu5re6 o7f 8[T91I02M13E24_35S46I57G68N79A80T91U02R13E24]3 độc đáo. Việc đưa vào [I1N2S3T4R5U6M7E8N9T0S1] giúp nâng cao hơn nữa tác phẩm âm nhạc.")</f>
        <v>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này thể hiện nhịp điệu cân bằng và mạo hiểm vượt xa mức bình thường với [ti0me1 s2ig3na4tu5re6 o7f 8[T91I02M13E24_35S46I57G68N79A80T91U02R13E24]3 độc đáo. Việc đưa vào [I1N2S3T4R5U6M7E8N9T0S1] giúp nâng cao hơn nữa tác phẩm âm nhạc.</v>
      </c>
      <c r="D1581" s="2"/>
    </row>
    <row r="1582">
      <c r="A1582" s="1" t="s">
        <v>667</v>
      </c>
      <c r="B1582" s="1" t="s">
        <v>2623</v>
      </c>
      <c r="C1582" s="2" t="str">
        <f>IFERROR(__xludf.DUMMYFUNCTION("GOOGLETRANSLATE(B1582, ""en"", ""vi"")"),"Âm nhạc được đặc trưng bởi tính chất [E1M2O3T4I5O6N7] và thời lượng của bài hát là [T1M213] giây.")</f>
        <v>Âm nhạc được đặc trưng bởi tính chất [E1M2O3T4I5O6N7] và thời lượng của bài hát là [T1M213] giây.</v>
      </c>
      <c r="D1582" s="2"/>
    </row>
    <row r="1583">
      <c r="A1583" s="1" t="s">
        <v>2624</v>
      </c>
      <c r="B1583" s="1" t="s">
        <v>2625</v>
      </c>
      <c r="C1583" s="2" t="str">
        <f>IFERROR(__xludf.DUMMYFUNCTION("GOOGLETRANSLATE(B1583, ""en"", ""vi"")"),"Âm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"&amp;"phức tạp của nó. Nhìn chung, các yếu tố âm nhạc của bài hát này phối hợp với nhau để tạo ra một bản nhạc hay và hấp dẫn mà bất kỳ ai đánh giá cao âm nhạc hay đều có thể thưởng thức.")</f>
        <v>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phức tạp của nó. Nhìn chung, các yếu tố âm nhạc của bài hát này phối hợp với nhau để tạo ra một bản nhạc hay và hấp dẫn mà bất kỳ ai đánh giá cao âm nhạc hay đều có thể thưởng thức.</v>
      </c>
      <c r="D1583" s="2"/>
    </row>
    <row r="1584">
      <c r="A1584" s="1" t="s">
        <v>2626</v>
      </c>
      <c r="B1584" s="1" t="s">
        <v>2627</v>
      </c>
      <c r="C1584" s="2" t="str">
        <f>IFERROR(__xludf.DUMMYFUNCTION("GOOGLETRANSLATE(B1584, ""en"", ""vi"")"),"Âm nhạc trong bản nhạc này có phạm vi cao độ giới hạn là [R1A2N3G4E5] [oc0ta1ve2s3], cho phép nhấn mạnh hơn vào các sắc thái của giai điệu và nhịp điệu. Nó tuân theo đồng hồ [T1I2M3E4_5S6I7G8N9A0T1U2R3E4] và được chơi ở tốc độ nhàn nhã, với thời lượng [T1"&amp;"M213] giây. Bài hát bao gồm khoảng [[N01U12M23_34B45A56R67S78]8 b9ar0s1]. Nhìn chung, những đặc điểm này tạo nên một tác phẩm âm nhạc ưu tiên sự tinh tế và nhấn mạnh tầm quan trọng của từng nốt và cụm từ riêng lẻ.")</f>
        <v>Âm nhạc trong bản nhạc này có phạm vi cao độ giới hạn là [R1A2N3G4E5] [oc0ta1ve2s3], cho phép nhấn mạnh hơn vào các sắc thái của giai điệu và nhịp điệu. Nó tuân theo đồng hồ [T1I2M3E4_5S6I7G8N9A0T1U2R3E4] và được chơi ở tốc độ nhàn nhã, với thời lượng [T1M213] giây. Bài hát bao gồm khoảng [[N01U12M23_34B45A56R67S78]8 b9ar0s1]. Nhìn chung, những đặc điểm này tạo nên một tác phẩm âm nhạc ưu tiên sự tinh tế và nhấn mạnh tầm quan trọng của từng nốt và cụm từ riêng lẻ.</v>
      </c>
      <c r="D1584" s="2"/>
    </row>
    <row r="1585">
      <c r="A1585" s="1" t="s">
        <v>273</v>
      </c>
      <c r="B1585" s="1" t="s">
        <v>2628</v>
      </c>
      <c r="C1585" s="2" t="str">
        <f>IFERROR(__xludf.DUMMYFUNCTION("GOOGLETRANSLATE(B1585, ""en"", ""vi"")"),"[ti0me1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"&amp;"một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nhạc"&amp;" giúp các nhạc sĩ hiểu được nhịp điệu và thời gian của một bản nhạc.")</f>
        <v>[ti0me1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 giúp các nhạc sĩ hiểu được nhịp điệu và thời gian của một bản nhạc.</v>
      </c>
      <c r="D1585" s="2"/>
    </row>
    <row r="1586">
      <c r="A1586" s="1" t="s">
        <v>708</v>
      </c>
      <c r="B1586" s="1" t="s">
        <v>2629</v>
      </c>
      <c r="C1586" s="2" t="str">
        <f>IFERROR(__xludf.DUMMYFUNCTION("GOOGLETRANSLATE(B1586, ""en"", ""vi"")"),"Với phạm vi cao độ trải dài [R1A2N3G4E5] [oc0ta1ve2s3], bản nhạc này mang đến trải nghiệm nghe đa dạng và sống động, trong khi [[K01E12Y23]3 k4ey5] mang lại hương vị độc đáo. Thời lượng phát của bài hát là [T1M213] giây, có nhịp vừa phải và sử dụng [I1N2S"&amp;"3T4R5U6M7E8N9T0S1] trong phần trình diễn âm nhạc. Mặc dù không phổ biến [ti0me1 s2ig3na4tu5re6 o7f 8[T91I02M13E24_35S46I57G68N79A80T91U02R13E24]3], bản nhạc này được phát với tốc độ nhanh và thấm nhuần [E1M2O3T4I5O6N7].")</f>
        <v>Với phạm vi cao độ trải dài [R1A2N3G4E5] [oc0ta1ve2s3], bản nhạc này mang đến trải nghiệm nghe đa dạng và sống động, trong khi [[K01E12Y23]3 k4ey5] mang lại hương vị độc đáo. Thời lượng phát của bài hát là [T1M213] giây, có nhịp vừa phải và sử dụng [I1N2S3T4R5U6M7E8N9T0S1] trong phần trình diễn âm nhạc. Mặc dù không phổ biến [ti0me1 s2ig3na4tu5re6 o7f 8[T91I02M13E24_35S46I57G68N79A80T91U02R13E24]3], bản nhạc này được phát với tốc độ nhanh và thấm nhuần [E1M2O3T4I5O6N7].</v>
      </c>
      <c r="D1586" s="2"/>
    </row>
    <row r="1587">
      <c r="A1587" s="1" t="s">
        <v>2630</v>
      </c>
      <c r="B1587" s="1" t="s">
        <v>2631</v>
      </c>
      <c r="C1587" s="2" t="str">
        <f>IFERROR(__xludf.DUMMYFUNCTION("GOOGLETRANSLATE(B1587, ""en"", ""vi"")"),"Thể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kh"&amp;"ác cùng thể loại.")</f>
        <v>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khác cùng thể loại.</v>
      </c>
      <c r="D1587" s="2"/>
    </row>
    <row r="1588">
      <c r="A1588" s="1" t="s">
        <v>31</v>
      </c>
      <c r="B1588" s="1" t="s">
        <v>2632</v>
      </c>
      <c r="C1588" s="2" t="str">
        <f>IFERROR(__xludf.DUMMYFUNCTION("GOOGLETRANSLATE(B1588, ""en"", ""vi"")"),"Nhịp độ nhanh của bài hát kết hợp với khả năng lan tỏa của âm nhạc [E1M2O3T4I5O6N7] tạo nên trải nghiệm nghe phấn khích.")</f>
        <v>Nhịp độ nhanh của bài hát kết hợp với khả năng lan tỏa của âm nhạc [E1M2O3T4I5O6N7] tạo nên trải nghiệm nghe phấn khích.</v>
      </c>
      <c r="D1588" s="2"/>
    </row>
    <row r="1589">
      <c r="A1589" s="1" t="s">
        <v>2633</v>
      </c>
      <c r="B1589" s="1" t="s">
        <v>2634</v>
      </c>
      <c r="C1589" s="2" t="str">
        <f>IFERROR(__xludf.DUMMYFUNCTION("GOOGLETRANSLATE(B1589, ""en"", ""vi"")"),"Bài hát này có [te0mp1o2] vừa phải và kéo dài trong [T1M213] giây. Buổi biểu diễn âm nhạc sử dụng [I1N2S3T4R5U6M7E8N9T0S1].")</f>
        <v>Bài hát này có [te0mp1o2] vừa phải và kéo dài trong [T1M213] giây. Buổi biểu diễn âm nhạc sử dụng [I1N2S3T4R5U6M7E8N9T0S1].</v>
      </c>
      <c r="D1589" s="2"/>
    </row>
    <row r="1590">
      <c r="A1590" s="1" t="s">
        <v>2635</v>
      </c>
      <c r="B1590" s="1" t="s">
        <v>2636</v>
      </c>
      <c r="C1590" s="2" t="str">
        <f>IFERROR(__xludf.DUMMYFUNCTION("GOOGLETRANSLATE(B1590, ""en"", ""vi"")"),"Âm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nh"&amp;"ạc sử dụng [I1N2S3T4R5U6M7E8N9T0S1] và âm nhạc bao gồm [[N01U12M23_34B45A56R67S78]8 b9ar0s1]. Nhìn chung, âm thanh, nhịp điệu và nhạc cụ đặc biệt của bài hát kết hợp với nhau để tạo ra một trải nghiệm âm nhạc đáng nhớ.")</f>
        <v>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nhạc sử dụng [I1N2S3T4R5U6M7E8N9T0S1] và âm nhạc bao gồm [[N01U12M23_34B45A56R67S78]8 b9ar0s1]. Nhìn chung, âm thanh, nhịp điệu và nhạc cụ đặc biệt của bài hát kết hợp với nhau để tạo ra một trải nghiệm âm nhạc đáng nhớ.</v>
      </c>
      <c r="D1590" s="2"/>
    </row>
    <row r="1591">
      <c r="A1591" s="1" t="s">
        <v>2637</v>
      </c>
      <c r="B1591" s="1" t="s">
        <v>2638</v>
      </c>
      <c r="C1591" s="2" t="str">
        <f>IFERROR(__xludf.DUMMYFUNCTION("GOOGLETRANSLATE(B1591, ""en"", ""vi"")"),"Thể loại [G1E2N3R4E5] không được thể hiện trong bản nhạc này, mặc dù nó dài [T1M213] giây với [ti0me1 s2ig3na4tu5re6 o7f 8[T91I02M13E24_35S46I57G68N79A80T91U02R13E24]3].")</f>
        <v>Thể loại [G1E2N3R4E5] không được thể hiện trong bản nhạc này, mặc dù nó dài [T1M213] giây với [ti0me1 s2ig3na4tu5re6 o7f 8[T91I02M13E24_35S46I57G68N79A80T91U02R13E24]3].</v>
      </c>
      <c r="D1591" s="2"/>
    </row>
    <row r="1592">
      <c r="A1592" s="1" t="s">
        <v>2639</v>
      </c>
      <c r="B1592" s="1" t="s">
        <v>2640</v>
      </c>
      <c r="C1592" s="2" t="str">
        <f>IFERROR(__xludf.DUMMYFUNCTION("GOOGLETRANSLATE(B1592, ""en"", ""vi"")"),"Với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d"&amp;"ù khác xa với quy ước nhưng bài hát vẫn giữ được chất lượng đặc biệt và hấp dẫn, chắc chắn sẽ làm say lòng người nghe.")</f>
        <v>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dù khác xa với quy ước nhưng bài hát vẫn giữ được chất lượng đặc biệt và hấp dẫn, chắc chắn sẽ làm say lòng người nghe.</v>
      </c>
      <c r="D1592" s="2"/>
    </row>
    <row r="1593">
      <c r="A1593" s="1" t="s">
        <v>395</v>
      </c>
      <c r="B1593" s="1" t="s">
        <v>2641</v>
      </c>
      <c r="C1593" s="2" t="str">
        <f>IFERROR(__xludf.DUMMYFUNCTION("GOOGLETRANSLATE(B1593, ""en"", ""vi"")"),"Dải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c"&amp;"ân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f>
        <v>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v>
      </c>
      <c r="D1593" s="2"/>
    </row>
    <row r="1594">
      <c r="A1594" s="1" t="s">
        <v>1510</v>
      </c>
      <c r="B1594" s="1" t="s">
        <v>2642</v>
      </c>
      <c r="C1594" s="2" t="str">
        <f>IFERROR(__xludf.DUMMYFUNCTION("GOOGLETRANSLATE(B1594, ""en"", ""vi"")"),"Nhạc có tốc độ vừa phải mang lại cảm giác [E1M2O3T4I5O6N7] riêng biệt.")</f>
        <v>Nhạc có tốc độ vừa phải mang lại cảm giác [E1M2O3T4I5O6N7] riêng biệt.</v>
      </c>
      <c r="D1594" s="2"/>
    </row>
    <row r="1595">
      <c r="A1595" s="1" t="s">
        <v>1791</v>
      </c>
      <c r="B1595" s="1" t="s">
        <v>2643</v>
      </c>
      <c r="C1595" s="2" t="str">
        <f>IFERROR(__xludf.DUMMYFUNCTION("GOOGLETRANSLATE(B1595, ""en"", ""vi"")"),"Bản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["&amp;"I1N2S3T4R5U6M7E8N9T0S1] và thước đo của âm nhạc là [T1I2M3E4_5S6I7G8N9A0T1U2R3E4]. Bố cục thể hiện [E1M2O3T4I5O6N7] và bạn có thể nghe thấy [[N01U12M23_34B45A56R67S78]8 b9ar0s1] trong bài hát, mang lại trải nghiệm nghe trọn vẹn.")</f>
        <v>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[I1N2S3T4R5U6M7E8N9T0S1] và thước đo của âm nhạc là [T1I2M3E4_5S6I7G8N9A0T1U2R3E4]. Bố cục thể hiện [E1M2O3T4I5O6N7] và bạn có thể nghe thấy [[N01U12M23_34B45A56R67S78]8 b9ar0s1] trong bài hát, mang lại trải nghiệm nghe trọn vẹn.</v>
      </c>
      <c r="D1595" s="2"/>
    </row>
    <row r="1596">
      <c r="A1596" s="1" t="s">
        <v>13</v>
      </c>
      <c r="B1596" s="1" t="s">
        <v>2644</v>
      </c>
      <c r="C1596" s="2" t="str">
        <f>IFERROR(__xludf.DUMMYFUNCTION("GOOGLETRANSLATE(B1596, ""en"", ""vi"")"),"Bài hát này dài TM1 giây và nhịp điệu không quá nhanh cũng không quá chậm.")</f>
        <v>Bài hát này dài TM1 giây và nhịp điệu không quá nhanh cũng không quá chậm.</v>
      </c>
      <c r="D1596" s="2"/>
    </row>
    <row r="1597">
      <c r="A1597" s="1" t="s">
        <v>2645</v>
      </c>
      <c r="B1597" s="1" t="s">
        <v>2646</v>
      </c>
      <c r="C1597" s="2" t="str">
        <f>IFERROR(__xludf.DUMMYFUNCTION("GOOGLETRANSLATE(B1597, ""en"", ""vi"")"),"Bản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[[T01I12M23E34_"&amp;"45S56I67G78N89A90T01U12R23E34]4 t5im6e 7si8gn9at0ur1e2], ghi lại cảm giác [E1M2O3T4I5O6N7].")</f>
        <v>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[[T01I12M23E34_45S56I67G78N89A90T01U12R23E34]4 t5im6e 7si8gn9at0ur1e2], ghi lại cảm giác [E1M2O3T4I5O6N7].</v>
      </c>
      <c r="D1597" s="2"/>
    </row>
    <row r="1598">
      <c r="A1598" s="1" t="s">
        <v>2647</v>
      </c>
      <c r="B1598" s="1" t="s">
        <v>2648</v>
      </c>
      <c r="C1598" s="2" t="str">
        <f>IFERROR(__xludf.DUMMYFUNCTION("GOOGLETRANSLATE(B1598, ""en"", ""vi"")"),"Bài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f>
        <v>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v>
      </c>
      <c r="D1598" s="2"/>
    </row>
    <row r="1599">
      <c r="A1599" s="1" t="s">
        <v>2649</v>
      </c>
      <c r="B1599" s="1" t="s">
        <v>2650</v>
      </c>
      <c r="C1599" s="2" t="str">
        <f>IFERROR(__xludf.DUMMYFUNCTION("GOOGLETRANSLATE(B1599, ""en"", ""vi"")"),"Âm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tổn"&amp;"g thể của nó.")</f>
        <v>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tổng thể của nó.</v>
      </c>
      <c r="D1599" s="2"/>
    </row>
    <row r="1600">
      <c r="A1600" s="1" t="s">
        <v>2651</v>
      </c>
      <c r="B1600" s="1" t="s">
        <v>2652</v>
      </c>
      <c r="C1600" s="2" t="str">
        <f>IFERROR(__xludf.DUMMYFUNCTION("GOOGLETRANSLATE(B1600, ""en"", ""vi"")"),"Loại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vừ"&amp;"a phải, đặc trưng bởi [E1M2O3T4I5O6N7] và phát ra âm thanh thông qua [I1N2S3T4R5U6M7E8N9T0S1]. [ti0me1 s2ig3na4tu5re6] của tác phẩm độc đáo này là [T1I2M3E4_5S6I7G8N9A0T1U2R3E4] và có độ dài khoảng [[N01U12M23_34B45A56R67S78]8 b9ar0s1], khiến bài hát có n"&amp;"hịp độ quá chậm để được coi là có thể nhảy được.")</f>
        <v>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 phải, đặc trưng bởi [E1M2O3T4I5O6N7] và phát ra âm thanh thông qua [I1N2S3T4R5U6M7E8N9T0S1]. [ti0me1 s2ig3na4tu5re6] của tác phẩm độc đáo này là [T1I2M3E4_5S6I7G8N9A0T1U2R3E4] và có độ dài khoảng [[N01U12M23_34B45A56R67S78]8 b9ar0s1], khiến bài hát có nhịp độ quá chậm để được coi là có thể nhảy được.</v>
      </c>
      <c r="D1600" s="2"/>
    </row>
    <row r="1601">
      <c r="A1601" s="1" t="s">
        <v>897</v>
      </c>
      <c r="B1601" s="1" t="s">
        <v>2653</v>
      </c>
      <c r="C1601" s="2" t="str">
        <f>IFERROR(__xludf.DUMMYFUNCTION("GOOGLETRANSLATE(B1601, ""en"", ""vi"")"),"Dải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[[T01I12M23E34_45S56I67G78N89A90T01U"&amp;"12R23E34]4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tác"&amp;" phẩm này không phải là sự thể hiện thực sự của thể loại [G1E2N3R4E5] điển hình.")</f>
        <v>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 phẩm này không phải là sự thể hiện thực sự của thể loại [G1E2N3R4E5] điển hình.</v>
      </c>
      <c r="D1601" s="2"/>
    </row>
    <row r="1602">
      <c r="A1602" s="1" t="s">
        <v>2654</v>
      </c>
      <c r="B1602" s="1" t="s">
        <v>2655</v>
      </c>
      <c r="C1602" s="2" t="str">
        <f>IFERROR(__xludf.DUMMYFUNCTION("GOOGLETRANSLATE(B1602, ""en"", ""vi"")"),"Âm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nê"&amp;"n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hoặc"&amp;" của kiệt tác này đưa bạn đến một thế giới âm nhạc hạnh phúc.")</f>
        <v>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 của kiệt tác này đưa bạn đến một thế giới âm nhạc hạnh phúc.</v>
      </c>
      <c r="D1602" s="2"/>
    </row>
    <row r="1603">
      <c r="A1603" s="1" t="s">
        <v>2656</v>
      </c>
      <c r="B1603" s="1" t="s">
        <v>2657</v>
      </c>
      <c r="C1603" s="2" t="str">
        <f>IFERROR(__xludf.DUMMYFUNCTION("GOOGLETRANSLATE(B1603, ""en"", ""vi"")"),"Bài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ng"&amp;"ười nghe. Âm nhạc được nâng cao nhờ việc sử dụng khéo léo [I1N2S3T4R5U6M7E8N9T0S1], tăng thêm chiều sâu và kết cấu cho âm thanh tổng thể.")</f>
        <v>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người nghe. Âm nhạc được nâng cao nhờ việc sử dụng khéo léo [I1N2S3T4R5U6M7E8N9T0S1], tăng thêm chiều sâu và kết cấu cho âm thanh tổng thể.</v>
      </c>
      <c r="D1603" s="2"/>
    </row>
    <row r="1604">
      <c r="A1604" s="1" t="s">
        <v>2403</v>
      </c>
      <c r="B1604" s="1" t="s">
        <v>2658</v>
      </c>
      <c r="C1604" s="2" t="str">
        <f>IFERROR(__xludf.DUMMYFUNCTION("GOOGLETRANSLATE(B1604, ""en"", ""vi"")"),"Bài hát có đoạn [te0mp1o2] nhanh và nhịp điệu vô cùng kích thích. Ngoài ra, [ti0me1 s2ig3na4tu5re6] được chọn cho bài hát này không hề bình thường, càng làm tăng thêm sự độc đáo và hấp dẫn của nó.")</f>
        <v>Bài hát có đoạn [te0mp1o2] nhanh và nhịp điệu vô cùng kích thích. Ngoài ra, [ti0me1 s2ig3na4tu5re6] được chọn cho bài hát này không hề bình thường, càng làm tăng thêm sự độc đáo và hấp dẫn của nó.</v>
      </c>
      <c r="D1604" s="2"/>
    </row>
    <row r="1605">
      <c r="A1605" s="1" t="s">
        <v>2529</v>
      </c>
      <c r="B1605" s="1" t="s">
        <v>2659</v>
      </c>
      <c r="C1605" s="2" t="str">
        <f>IFERROR(__xludf.DUMMYFUNCTION("GOOGLETRANSLATE(B1605, ""en"", ""vi"")"),"[ti0me1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"&amp;"bất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hát."&amp;" Cùng với nhau, những yếu tố này tạo nên một trải nghiệm âm nhạc mạnh mẽ, vừa quyến rũ vừa đáng nhớ.")</f>
        <v>[ti0me1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 Cùng với nhau, những yếu tố này tạo nên một trải nghiệm âm nhạc mạnh mẽ, vừa quyến rũ vừa đáng nhớ.</v>
      </c>
      <c r="D1605" s="2"/>
    </row>
    <row r="1606">
      <c r="A1606" s="1" t="s">
        <v>2007</v>
      </c>
      <c r="B1606" s="1" t="s">
        <v>2660</v>
      </c>
      <c r="C1606" s="2" t="str">
        <f>IFERROR(__xludf.DUMMYFUNCTION("GOOGLETRANSLATE(B1606, ""en"", ""vi"")"),"Bài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h"&amp;"át tiến về phía trước với năng lượng và cường độ. Cùng với nhau, những yếu tố này tạo nên trải nghiệm âm nhạc thực sự quyến rũ và sẽ để lại ấn tượng lâu dài cho bất kỳ ai nghe.")</f>
        <v>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hát tiến về phía trước với năng lượng và cường độ. Cùng với nhau, những yếu tố này tạo nên trải nghiệm âm nhạc thực sự quyến rũ và sẽ để lại ấn tượng lâu dài cho bất kỳ ai nghe.</v>
      </c>
      <c r="D1606" s="2"/>
    </row>
    <row r="1607">
      <c r="A1607" s="1" t="s">
        <v>650</v>
      </c>
      <c r="B1607" s="1" t="s">
        <v>2661</v>
      </c>
      <c r="C1607" s="2" t="str">
        <f>IFERROR(__xludf.DUMMYFUNCTION("GOOGLETRANSLATE(B1607, ""en"", ""vi"")"),"[te0mp1o2]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nh"&amp;"ận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f>
        <v>[te0mp1o2]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v>
      </c>
      <c r="D1607" s="2"/>
    </row>
    <row r="1608">
      <c r="A1608" s="1" t="s">
        <v>496</v>
      </c>
      <c r="B1608" s="1" t="s">
        <v>2662</v>
      </c>
      <c r="C1608" s="2" t="str">
        <f>IFERROR(__xludf.DUMMYFUNCTION("GOOGLETRANSLATE(B1608, ""en"", ""vi"")"),"Loại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củ"&amp;"a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[[N01U1"&amp;"2M23_34B45A56R67S78]8 b9ar0s1].")</f>
        <v>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[[N01U12M23_34B45A56R67S78]8 b9ar0s1].</v>
      </c>
      <c r="D1608" s="2"/>
    </row>
    <row r="1609">
      <c r="A1609" s="1" t="s">
        <v>194</v>
      </c>
      <c r="B1609" s="1" t="s">
        <v>2663</v>
      </c>
      <c r="C1609" s="2" t="str">
        <f>IFERROR(__xludf.DUMMYFUNCTION("GOOGLETRANSLATE(B1609,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[t"&amp;"e0mp1o2] nhanh và chủ yếu dựa vào việc sử dụng [I1N2S3T4R5U6M7E8N9T0S1] quan trọng. [ti0me1 s2ig3na4tu5re6] của nó là [T1I2M3E4_5S6I7G8N9A0T1U2R3E4], đi kèm với nhịp điệu vừa phải và về tổng thể, âm nhạc toát lên bản chất [E1M2O3T4I5O6N7].")</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[te0mp1o2] nhanh và chủ yếu dựa vào việc sử dụng [I1N2S3T4R5U6M7E8N9T0S1] quan trọng. [ti0me1 s2ig3na4tu5re6] của nó là [T1I2M3E4_5S6I7G8N9A0T1U2R3E4], đi kèm với nhịp điệu vừa phải và về tổng thể, âm nhạc toát lên bản chất [E1M2O3T4I5O6N7].</v>
      </c>
      <c r="D1609" s="2"/>
    </row>
    <row r="1610">
      <c r="A1610" s="1" t="s">
        <v>2664</v>
      </c>
      <c r="B1610" s="1" t="s">
        <v>2665</v>
      </c>
      <c r="C1610" s="2" t="str">
        <f>IFERROR(__xludf.DUMMYFUNCTION("GOOGLETRANSLATE(B1610, ""en"", ""vi"")"),"Với phạm vi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[[T01I12M23E34_45S56I67"&amp;"G78N89A90T01U12R23E34]4 t5im6e 7si8gn9at0ur1e2], tạo nên một sáng tác đặc biệt thu hút người nghe nhờ tiết tấu nhanh.")</f>
        <v>Với phạm vi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[[T01I12M23E34_45S56I67G78N89A90T01U12R23E34]4 t5im6e 7si8gn9at0ur1e2], tạo nên một sáng tác đặc biệt thu hút người nghe nhờ tiết tấu nhanh.</v>
      </c>
      <c r="D1610" s="2"/>
    </row>
    <row r="1611">
      <c r="A1611" s="1" t="s">
        <v>877</v>
      </c>
      <c r="B1611" s="1" t="s">
        <v>2666</v>
      </c>
      <c r="C1611" s="2" t="str">
        <f>IFERROR(__xludf.DUMMYFUNCTION("GOOGLETRANSLATE(B1611, ""en"", ""vi"")"),"Phạm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n"&amp;"ghe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biệ"&amp;"t.")</f>
        <v>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biệt.</v>
      </c>
      <c r="D1611" s="2"/>
    </row>
    <row r="1612">
      <c r="A1612" s="1" t="s">
        <v>2361</v>
      </c>
      <c r="B1612" s="1" t="s">
        <v>2667</v>
      </c>
      <c r="C1612" s="2" t="str">
        <f>IFERROR(__xludf.DUMMYFUNCTION("GOOGLETRANSLATE(B1612, ""en"", ""vi"")"),"Bài hát này có nhịp điệu rất thiền định và không điển hình [ti0me1 s2ig3na4tu5re6 o7f 8[T91I02M13E24_35S46I57G68N79A80T91U02R13E24]3]. Nó bao gồm [[N01U12M23_34B45A56R67S78]8 b9ar0s1] và có thời lượng là [T1M213] giây.")</f>
        <v>Bài hát này có nhịp điệu rất thiền định và không điển hình [ti0me1 s2ig3na4tu5re6 o7f 8[T91I02M13E24_35S46I57G68N79A80T91U02R13E24]3]. Nó bao gồm [[N01U12M23_34B45A56R67S78]8 b9ar0s1] và có thời lượng là [T1M213] giây.</v>
      </c>
      <c r="D1612" s="2"/>
    </row>
    <row r="1613">
      <c r="A1613" s="1" t="s">
        <v>2668</v>
      </c>
      <c r="B1613" s="1" t="s">
        <v>2669</v>
      </c>
      <c r="C1613" s="2" t="str">
        <f>IFERROR(__xludf.DUMMYFUNCTION("GOOGLETRANSLATE(B1613, ""en"", ""vi"")"),"Bản nhạc thể hiện phạm vi cao độ trong [R1A2N3G4E5] [oc0ta1ve2s3] và [[K01E12Y23]3 k4ey5] của nó mang lại cho bản nhạc một chất lượng cảm xúc đặc biệt. Đó là bài hát dài [T1M213] giây được phát ở tốc độ trung bình, trong khi [te0mp1o2] vẫn có nhịp độ nhan"&amp;"h. Âm nhạc này truyền tải [E1M2O3T4I5O6N7] và tiến triển qua [[N01U12M23_34B45A56R67S78]8 b9ar0s1].")</f>
        <v>Bản nhạc thể hiện phạm vi cao độ trong [R1A2N3G4E5] [oc0ta1ve2s3] và [[K01E12Y23]3 k4ey5] của nó mang lại cho bản nhạc một chất lượng cảm xúc đặc biệt. Đó là bài hát dài [T1M213] giây được phát ở tốc độ trung bình, trong khi [te0mp1o2] vẫn có nhịp độ nhanh. Âm nhạc này truyền tải [E1M2O3T4I5O6N7] và tiến triển qua [[N01U12M23_34B45A56R67S78]8 b9ar0s1].</v>
      </c>
      <c r="D1613" s="2"/>
    </row>
    <row r="1614">
      <c r="A1614" s="1" t="s">
        <v>2670</v>
      </c>
      <c r="B1614" s="1" t="s">
        <v>2671</v>
      </c>
      <c r="C1614" s="2" t="str">
        <f>IFERROR(__xludf.DUMMYFUNCTION("GOOGLETRANSLATE(B1614, ""en"", ""vi"")"),"Âm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[[T01I12M23E34_45S56I67G78N89A90T01"&amp;"U12R23E34]4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nó."&amp;" Nhìn chung, sự kết hợp độc đáo giữa các yếu tố âm nhạc của bài hát này tạo nên trải nghiệm nghe lôi cuốn.")</f>
        <v>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 Nhìn chung, sự kết hợp độc đáo giữa các yếu tố âm nhạc của bài hát này tạo nên trải nghiệm nghe lôi cuốn.</v>
      </c>
      <c r="D1614" s="2"/>
    </row>
    <row r="1615">
      <c r="A1615" s="1" t="s">
        <v>477</v>
      </c>
      <c r="B1615" s="1" t="s">
        <v>2672</v>
      </c>
      <c r="C1615" s="2" t="str">
        <f>IFERROR(__xludf.DUMMYFUNCTION("GOOGLETRANSLATE(B1615, ""en"", ""vi"")"),"Âm nhạc được xác định bởi [E1M2O3T4I5O6N7], có phạm vi cao độ giới hạn là [R1A2N3G4E5] [oc0ta1ve2s3], cho phép nhấn mạnh hơn vào các sắc thái của giai điệu và nhịp điệu.")</f>
        <v>Âm nhạc được xác định bởi [E1M2O3T4I5O6N7], có phạm vi cao độ giới hạn là [R1A2N3G4E5] [oc0ta1ve2s3], cho phép nhấn mạnh hơn vào các sắc thái của giai điệu và nhịp điệu.</v>
      </c>
      <c r="D1615" s="2"/>
    </row>
    <row r="1616">
      <c r="A1616" s="1" t="s">
        <v>2673</v>
      </c>
      <c r="B1616" s="1" t="s">
        <v>2674</v>
      </c>
      <c r="C1616" s="2" t="str">
        <f>IFERROR(__xludf.DUMMYFUNCTION("GOOGLETRANSLATE(B1616, ""en"", ""vi"")"),"Bài hát này độc đáo theo nhiều cách. Thứ nhất, nó có tính năng [ti0me1 s2ig3na4tu5re6] độc đáo, khiến nó khác biệt với các loại nhạc khác. Thứ hai, dải cao độ của [R1A2N3G4E5] [oc0ta1ve2s3] mang lại cho âm nhạc một nét đặc biệt và nhấn mạnh chiều sâu cảm "&amp;"xúc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tố này kết "&amp;"hợp để tạo ra một trải nghiệm âm nhạc thực sự độc đáo và đáng nhớ.")</f>
        <v>Bài hát này độc đáo theo nhiều cách. Thứ nhất, nó có tính năng [ti0me1 s2ig3na4tu5re6] độc đáo, khiến nó khác biệt với các loại nhạc khác. Thứ hai, dải cao độ của [R1A2N3G4E5] [oc0ta1ve2s3] mang lại cho âm nhạc một nét đặc biệt và nhấn mạnh chiều sâu cảm 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tố này kết hợp để tạo ra một trải nghiệm âm nhạc thực sự độc đáo và đáng nhớ.</v>
      </c>
      <c r="D1616" s="2"/>
    </row>
    <row r="1617">
      <c r="A1617" s="1" t="s">
        <v>1370</v>
      </c>
      <c r="B1617" s="1" t="s">
        <v>2675</v>
      </c>
      <c r="C1617" s="2" t="str">
        <f>IFERROR(__xludf.DUMMYFUNCTION("GOOGLETRANSLATE(B1617, ""en"", ""vi"")"),"Dải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"&amp;"gian để các yếu tố âm nhạc bộc lộ và tạo ra trải nghiệm gắn kết cho người nghe.")</f>
        <v>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gian để các yếu tố âm nhạc bộc lộ và tạo ra trải nghiệm gắn kết cho người nghe.</v>
      </c>
      <c r="D1617" s="2"/>
    </row>
    <row r="1618">
      <c r="A1618" s="1" t="s">
        <v>2554</v>
      </c>
      <c r="B1618" s="1" t="s">
        <v>2676</v>
      </c>
      <c r="C1618" s="2" t="str">
        <f>IFERROR(__xludf.DUMMYFUNCTION("GOOGLETRANSLATE(B1618, ""en"", ""vi"")"),"Nhịp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không"&amp;" có trong các nhịp điệu thông thường hơn. Nhìn chung, sự kết hợp giữa nhịp điệu nhẹ nhàng và [ti0me1 s2ig3na4tu5re6] độc đáo mang lại trải nghiệm nghe thú vị và thú vị.")</f>
        <v>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 có trong các nhịp điệu thông thường hơn. Nhìn chung, sự kết hợp giữa nhịp điệu nhẹ nhàng và [ti0me1 s2ig3na4tu5re6] độc đáo mang lại trải nghiệm nghe thú vị và thú vị.</v>
      </c>
      <c r="D1618" s="2"/>
    </row>
    <row r="1619">
      <c r="A1619" s="1" t="s">
        <v>2494</v>
      </c>
      <c r="B1619" s="1" t="s">
        <v>2677</v>
      </c>
      <c r="C1619" s="2" t="str">
        <f>IFERROR(__xludf.DUMMYFUNCTION("GOOGLETRANSLATE(B1619,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bài hát nà"&amp;"y cũng thể hiện nhịp điệu rất thanh thản.")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bài hát này cũng thể hiện nhịp điệu rất thanh thản.</v>
      </c>
      <c r="D1619" s="2"/>
    </row>
    <row r="1620">
      <c r="A1620" s="1" t="s">
        <v>603</v>
      </c>
      <c r="B1620" s="1" t="s">
        <v>2678</v>
      </c>
      <c r="C1620" s="2" t="str">
        <f>IFERROR(__xludf.DUMMYFUNCTION("GOOGLETRANSLATE(B1620, ""en"", ""vi"")"),"Bài hát có [te0mp1o2] vừa phải và thời lượng [T1M213] giây.")</f>
        <v>Bài hát có [te0mp1o2] vừa phải và thời lượng [T1M213] giây.</v>
      </c>
      <c r="D1620" s="2"/>
    </row>
    <row r="1621">
      <c r="A1621" s="1" t="s">
        <v>398</v>
      </c>
      <c r="B1621" s="1" t="s">
        <v>2679</v>
      </c>
      <c r="C1621" s="2" t="str">
        <f>IFERROR(__xludf.DUMMYFUNCTION("GOOGLETRANSLATE(B1621, ""en"", ""vi"")"),"Bài hát này chạy trong [T1M213] giây và âm nhạc của nó tuân theo nhịp [T1I2M3E4_5S6I7G8N9A0T1U2R3E4].")</f>
        <v>Bài hát này chạy trong [T1M213] giây và âm nhạc của nó tuân theo nhịp [T1I2M3E4_5S6I7G8N9A0T1U2R3E4].</v>
      </c>
      <c r="D1621" s="2"/>
    </row>
    <row r="1622">
      <c r="A1622" s="1" t="s">
        <v>51</v>
      </c>
      <c r="B1622" s="1" t="s">
        <v>2680</v>
      </c>
      <c r="C1622" s="2" t="str">
        <f>IFERROR(__xludf.DUMMYFUNCTION("GOOGLETRANSLATE(B1622,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rấ"&amp;"t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hưở"&amp;"ng nặng nề.")</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hưởng nặng nề.</v>
      </c>
      <c r="D1622" s="2"/>
    </row>
    <row r="1623">
      <c r="A1623" s="1" t="s">
        <v>2681</v>
      </c>
      <c r="B1623" s="1" t="s">
        <v>2682</v>
      </c>
      <c r="C1623" s="2" t="str">
        <f>IFERROR(__xludf.DUMMYFUNCTION("GOOGLETRANSLATE(B1623, ""en"", ""vi"")"),"Phạm vi cao độ nhỏ gọn của âm nhạc trải dài [R1A2N3G4E5] [oc0ta1ve2s3] và tạo ra màn trình diễn tập trung và có tác động mạnh mẽ, đồng thời việc sử dụng [[K01E12Y23]3 k4ey5] tạo nên bầu không khí khác biệt. Bắt đầu ở [T1M213] giây, bài hát duy trì nhịp đi"&amp;"ệu vừa phải và không kết hợp [I1N2S3T4R5U6M7E8N9T0S1] trong phần nhạc cụ của nó. Ngoài ra, nó có tính năng [[T01I12M23E34_45S56I67G78N89A90T01U12R23E34]4 t5im6e 7si8gn9at0ur1e2] không phổ biến và [I1N2S3T4R5U6M7E8N9T0] không đóng vai trò chính trong việc "&amp;"tạo giai điệu. Tốc độ [te0mp1o2] và [[N01U12M23_34B45A56R67S78]8 b9ar0s1] của bài hát đánh dấu đây là một tác phẩm thuộc thể loại [G1E2N3R4E5].")</f>
        <v>Phạm vi cao độ nhỏ gọn của âm nhạc trải dài [R1A2N3G4E5] [oc0ta1ve2s3] và tạo ra màn trình diễn tập trung và có tác động mạnh mẽ, đồng thời việc sử dụng [[K01E12Y23]3 k4ey5] tạo nên bầu không khí khác biệt. Bắt đầu ở [T1M213] giây, bài hát duy trì nhịp điệu vừa phải và không kết hợp [I1N2S3T4R5U6M7E8N9T0S1] trong phần nhạc cụ của nó. Ngoài ra, nó có tính năng [[T01I12M23E34_45S56I67G78N89A90T01U12R23E34]4 t5im6e 7si8gn9at0ur1e2] không phổ biến và [I1N2S3T4R5U6M7E8N9T0] không đóng vai trò chính trong việc tạo giai điệu. Tốc độ [te0mp1o2] và [[N01U12M23_34B45A56R67S78]8 b9ar0s1] của bài hát đánh dấu đây là một tác phẩm thuộc thể loại [G1E2N3R4E5].</v>
      </c>
      <c r="D1623" s="2"/>
    </row>
    <row r="1624">
      <c r="A1624" s="1" t="s">
        <v>849</v>
      </c>
      <c r="B1624" s="1" t="s">
        <v>2683</v>
      </c>
      <c r="C1624" s="2" t="str">
        <f>IFERROR(__xludf.DUMMYFUNCTION("GOOGLETRANSLATE(B1624, ""en"", ""vi"")"),"Việc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c"&amp;"ủa nó. Cùng với nhau, những yếu tố này góp phần tạo nên tác động tổng thể của âm nhạc, mang đến trải nghiệm nghe đáng nhớ cho những ai đánh giá cao cách tiếp cận sáng tạo và độc đáo của nó.")</f>
        <v>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của nó. Cùng với nhau, những yếu tố này góp phần tạo nên tác động tổng thể của âm nhạc, mang đến trải nghiệm nghe đáng nhớ cho những ai đánh giá cao cách tiếp cận sáng tạo và độc đáo của nó.</v>
      </c>
      <c r="D1624" s="2"/>
    </row>
    <row r="1625">
      <c r="A1625" s="1" t="s">
        <v>402</v>
      </c>
      <c r="B1625" s="1" t="s">
        <v>2684</v>
      </c>
      <c r="C1625" s="2" t="str">
        <f>IFERROR(__xludf.DUMMYFUNCTION("GOOGLETRANSLATE(B1625, ""en"", ""vi"")"),"Việc lựa chọn [[K01E12Y23]3 k4ey5] trong bản nhạc này tạo ra trải nghiệm quyến rũ và đáng nhớ được khuếch đại nhờ thời lượng [T1M213] giây. Hơn nữa, nhịp điệu trong bài hát này vô cùng mạnh mẽ, tạo thêm một lớp cường độ cho bố cục tổng thể.")</f>
        <v>Việc lựa chọn [[K01E12Y23]3 k4ey5] trong bản nhạc này tạo ra trải nghiệm quyến rũ và đáng nhớ được khuếch đại nhờ thời lượng [T1M213] giây. Hơn nữa, nhịp điệu trong bài hát này vô cùng mạnh mẽ, tạo thêm một lớp cường độ cho bố cục tổng thể.</v>
      </c>
      <c r="D1625" s="2"/>
    </row>
    <row r="1626">
      <c r="A1626" s="1" t="s">
        <v>2685</v>
      </c>
      <c r="B1626" s="1" t="s">
        <v>2686</v>
      </c>
      <c r="C1626" s="2" t="str">
        <f>IFERROR(__xludf.DUMMYFUNCTION("GOOGLETRANSLATE(B1626, ""en"", ""vi"")"),"Loại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dạ"&amp;"ng và sống động. Nhìn chung, bài hát này mang đến sự kết hợp hấp dẫn giữa các yếu tố âm nhạc, chắc chắn sẽ thu hút sự chú ý của người nghe.")</f>
        <v>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dạng và sống động. Nhìn chung, bài hát này mang đến sự kết hợp hấp dẫn giữa các yếu tố âm nhạc, chắc chắn sẽ thu hút sự chú ý của người nghe.</v>
      </c>
      <c r="D1626" s="2"/>
    </row>
    <row r="1627">
      <c r="A1627" s="1" t="s">
        <v>981</v>
      </c>
      <c r="B1627" s="1" t="s">
        <v>2687</v>
      </c>
      <c r="C1627" s="2" t="str">
        <f>IFERROR(__xludf.DUMMYFUNCTION("GOOGLETRANSLATE(B1627, ""en"", ""vi"")"),"Với dải cao độ trải dài [R1A2N3G4E5] [oc0ta1ve2s3], bản nhạc này mang đến trải nghiệm nghe đa dạng và sống động. Nó được cấu thành trong [[K01E12Y23]3 k4ey5] và có [ti0me1 s2ig3na4tu5re6 o7f 8[T91I02M13E24_35S46I57G68N79A80T91U02R13E24]3]. Bài hát dài [T1"&amp;"M213]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f>
        <v>Với dải cao độ trải dài [R1A2N3G4E5] [oc0ta1ve2s3], bản nhạc này mang đến trải nghiệm nghe đa dạng và sống động. Nó được cấu thành trong [[K01E12Y23]3 k4ey5] và có [ti0me1 s2ig3na4tu5re6 o7f 8[T91I02M13E24_35S46I57G68N79A80T91U02R13E24]3]. Bài hát dài [T1M213]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v>
      </c>
      <c r="D1627" s="2"/>
    </row>
    <row r="1628">
      <c r="A1628" s="1" t="s">
        <v>1146</v>
      </c>
      <c r="B1628" s="1" t="s">
        <v>2688</v>
      </c>
      <c r="C1628" s="2" t="str">
        <f>IFERROR(__xludf.DUMMYFUNCTION("GOOGLETRANSLATE(B1628, ""en"", ""vi"")"),"Âm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[I1"&amp;"N2S3T4R5U6M7E8N9T0S1] nào.")</f>
        <v>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[I1N2S3T4R5U6M7E8N9T0S1] nào.</v>
      </c>
      <c r="D1628" s="2"/>
    </row>
    <row r="1629">
      <c r="A1629" s="1" t="s">
        <v>335</v>
      </c>
      <c r="B1629" s="1" t="s">
        <v>2689</v>
      </c>
      <c r="C1629" s="2" t="str">
        <f>IFERROR(__xludf.DUMMYFUNCTION("GOOGLETRANSLATE(B1629, ""en"", ""vi"")"),"Phạm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trìn"&amp;"h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biệt"&amp;" và mạnh mẽ, sẽ ở lại với khán giả rất lâu sau khi bản nhạc kết thúc.")</f>
        <v>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 và mạnh mẽ, sẽ ở lại với khán giả rất lâu sau khi bản nhạc kết thúc.</v>
      </c>
      <c r="D1629" s="2"/>
    </row>
    <row r="1630">
      <c r="A1630" s="1" t="s">
        <v>2690</v>
      </c>
      <c r="B1630" s="1" t="s">
        <v>2691</v>
      </c>
      <c r="C1630" s="2" t="str">
        <f>IFERROR(__xludf.DUMMYFUNCTION("GOOGLETRANSLATE(B1630, ""en"", ""vi"")"),"Phần biểu diễn âm nhạc sử dụng [I1N2S3T4R5U6M7E8N9T0S1] để phát một bài hát có nhịp điệu nhẹ nhàng và tốc độ trung bình.")</f>
        <v>Phần biểu diễn âm nhạc sử dụng [I1N2S3T4R5U6M7E8N9T0S1] để phát một bài hát có nhịp điệu nhẹ nhàng và tốc độ trung bình.</v>
      </c>
      <c r="D1630" s="2"/>
    </row>
    <row r="1631">
      <c r="A1631" s="1" t="s">
        <v>136</v>
      </c>
      <c r="B1631" s="1" t="s">
        <v>2692</v>
      </c>
      <c r="C1631" s="2" t="str">
        <f>IFERROR(__xludf.DUMMYFUNCTION("GOOGLETRANSLATE(B1631, ""en"", ""vi"")"),"Phạm vi cao độ của bản nhạc này là [R1A2N3G4E5] [oc0ta1ve2s3] mang lại trải nghiệm nghe độc ​​đáo và đáng nhớ, trong khi việc sử dụng [[K01E12Y23]3 k4ey5] tạo ra một bảng âm thanh phong phú và sống động. Chạy trong [T1M213] giây, bài hát thể hiện nhịp điệ"&amp;"u dễ nghe, trong đó [I1N2S3T4R5U6M7E8N9T0S1] đóng một vai trò quan trọng trong âm nhạc. Được đặt ở mức thấp [te0mp1o2], bố cục này thể hiện [E1M2O3T4I5O6N7] về bản chất và có [ti0me1 s2ig3na4tu5re6 o7f 8[T91I02M13E24_35S46I57G68N79A80T91U02R13E24]3].")</f>
        <v>Phạm vi cao độ của bản nhạc này là [R1A2N3G4E5] [oc0ta1ve2s3] mang lại trải nghiệm nghe độc ​​đáo và đáng nhớ, trong khi việc sử dụng [[K01E12Y23]3 k4ey5] tạo ra một bảng âm thanh phong phú và sống động. Chạy trong [T1M213] giây, bài hát thể hiện nhịp điệu dễ nghe, trong đó [I1N2S3T4R5U6M7E8N9T0S1] đóng một vai trò quan trọng trong âm nhạc. Được đặt ở mức thấp [te0mp1o2], bố cục này thể hiện [E1M2O3T4I5O6N7] về bản chất và có [ti0me1 s2ig3na4tu5re6 o7f 8[T91I02M13E24_35S46I57G68N79A80T91U02R13E24]3].</v>
      </c>
      <c r="D1631" s="2"/>
    </row>
    <row r="1632">
      <c r="A1632" s="1" t="s">
        <v>1235</v>
      </c>
      <c r="B1632" s="1" t="s">
        <v>2693</v>
      </c>
      <c r="C1632" s="2" t="str">
        <f>IFERROR(__xludf.DUMMYFUNCTION("GOOGLETRANSLATE(B1632, ""en"", ""vi"")"),"Nhịp độ của bài hát chậm và âm nhạc phải có một số nhạc cụ nhất định.")</f>
        <v>Nhịp độ của bài hát chậm và âm nhạc phải có một số nhạc cụ nhất định.</v>
      </c>
      <c r="D1632" s="2"/>
    </row>
    <row r="1633">
      <c r="A1633" s="1" t="s">
        <v>821</v>
      </c>
      <c r="B1633" s="1" t="s">
        <v>2694</v>
      </c>
      <c r="C1633" s="2" t="str">
        <f>IFERROR(__xludf.DUMMYFUNCTION("GOOGLETRANSLATE(B1633, ""en"", ""vi"")"),"Bài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"&amp;"hát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của"&amp;" bài hát nhanh và bị ảnh hưởng nặng nề bởi phong cách [G1E2N3R4E5], tạo ra âm thanh thực sự đặc biệt.")</f>
        <v>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 bài hát nhanh và bị ảnh hưởng nặng nề bởi phong cách [G1E2N3R4E5], tạo ra âm thanh thực sự đặc biệt.</v>
      </c>
      <c r="D1633" s="2"/>
    </row>
    <row r="1634">
      <c r="A1634" s="1" t="s">
        <v>110</v>
      </c>
      <c r="B1634" s="1" t="s">
        <v>2695</v>
      </c>
      <c r="C1634" s="2" t="str">
        <f>IFERROR(__xludf.DUMMYFUNCTION("GOOGLETRANSLATE(B1634, ""en"", ""vi"")"),"Loại nhạc này mang đến trải nghiệm nghe đa dạng và sống động, với dải cao độ trải dài [R1A2N3G4E5] [oc0ta1ve2s3].")</f>
        <v>Loại nhạc này mang đến trải nghiệm nghe đa dạng và sống động, với dải cao độ trải dài [R1A2N3G4E5] [oc0ta1ve2s3].</v>
      </c>
      <c r="D1634" s="2"/>
    </row>
    <row r="1635">
      <c r="A1635" s="1" t="s">
        <v>773</v>
      </c>
      <c r="B1635" s="1" t="s">
        <v>2696</v>
      </c>
      <c r="C1635" s="2" t="str">
        <f>IFERROR(__xludf.DUMMYFUNCTION("GOOGLETRANSLATE(B1635, ""en"", ""vi"")"),"Phạm vi cao độ nhỏ gọn của âm nhạc, trải dài [R1A2N3G4E5] [oc0ta1ve2s3], mang lại màn trình diễn tập trung và ấn tượng, được tăng cường hơn nữa nhờ sự lựa chọn quyến rũ của [[K01E12Y23]3 k4ey5]. Bấm vào [T1M213] giây, độ dài của bài hát vừa phải và nhịp đ"&amp;"iệu của nó rơi vào khoảng giữa quá nhanh và quá chậm. [I1N2S3T4R5U6M7E8N9T0S1] khiến âm nhạc trở nên sống động, trong khi nhịp điệu không điển hình [[T01I12M23E34_45S56I67G78N89A90T01U12R23E34]4 t5im6e 7si8gn9at0ur1e2] và nhịp độ chậm mang đến cho bản nhạ"&amp;"c một hương vị độc đáo. Cuối cùng, tác động cảm xúc của âm nhạc là yếu tố định nghĩa nó, gợi lên [E1M2O3T4I5O6N7] ở người nghe.")</f>
        <v>Phạm vi cao độ nhỏ gọn của âm nhạc, trải dài [R1A2N3G4E5] [oc0ta1ve2s3], mang lại màn trình diễn tập trung và ấn tượng, được tăng cường hơn nữa nhờ sự lựa chọn quyến rũ của [[K01E12Y23]3 k4ey5]. Bấm vào [T1M213] giây, độ dài của bài hát vừa phải và nhịp điệu của nó rơi vào khoảng giữa quá nhanh và quá chậm. [I1N2S3T4R5U6M7E8N9T0S1] khiến âm nhạc trở nên sống động, trong khi nhịp điệu không điển hình [[T01I12M23E34_45S56I67G78N89A90T01U12R23E34]4 t5im6e 7si8gn9at0ur1e2] và nhịp độ chậm mang đến cho bản nhạc một hương vị độc đáo. Cuối cùng, tác động cảm xúc của âm nhạc là yếu tố định nghĩa nó, gợi lên [E1M2O3T4I5O6N7] ở người nghe.</v>
      </c>
      <c r="D1635" s="2"/>
    </row>
    <row r="1636">
      <c r="A1636" s="1" t="s">
        <v>206</v>
      </c>
      <c r="B1636" s="1" t="s">
        <v>2697</v>
      </c>
      <c r="C1636" s="2" t="str">
        <f>IFERROR(__xludf.DUMMYFUNCTION("GOOGLETRANSLATE(B1636, ""en"", ""vi"")"),"Bản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[I1N2S3T4R5"&amp;"U6M7E8N9T0S1]. Âm nhạc sử dụng [[T01I12M23E34_45S56I67G78N89A90T01U12R23E34]4 t5im6e 7si8gn9at0ur1e2] và được trình diễn ở nhịp độ vừa phải, trong khi âm thanh bị ảnh hưởng nặng nề bởi phong cách [G1E2N3R4E5].")</f>
        <v>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[I1N2S3T4R5U6M7E8N9T0S1]. Âm nhạc sử dụng [[T01I12M23E34_45S56I67G78N89A90T01U12R23E34]4 t5im6e 7si8gn9at0ur1e2] và được trình diễn ở nhịp độ vừa phải, trong khi âm thanh bị ảnh hưởng nặng nề bởi phong cách [G1E2N3R4E5].</v>
      </c>
      <c r="D1636" s="2"/>
    </row>
    <row r="1637">
      <c r="A1637" s="1" t="s">
        <v>703</v>
      </c>
      <c r="B1637" s="1" t="s">
        <v>2698</v>
      </c>
      <c r="C1637" s="2" t="str">
        <f>IFERROR(__xludf.DUMMYFUNCTION("GOOGLETRANSLATE(B1637, ""en"", ""vi"")"),"Bài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nhạ"&amp;"c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p"&amp;"hẩm vừa thú vị vừa đáng nhớ.")</f>
        <v>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phẩm vừa thú vị vừa đáng nhớ.</v>
      </c>
      <c r="D1637" s="2"/>
    </row>
    <row r="1638">
      <c r="A1638" s="1" t="s">
        <v>2699</v>
      </c>
      <c r="B1638" s="1" t="s">
        <v>2700</v>
      </c>
      <c r="C1638" s="2" t="str">
        <f>IFERROR(__xludf.DUMMYFUNCTION("GOOGLETRANSLATE(B1638, ""en"", ""vi"")"),"Phạm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[I1N"&amp;"2S3T4R5U6M7E8N9T0S1]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"&amp;"trở thành một tác phẩm quyến rũ mà bất kỳ ai đánh giá cao khả năng biểu đạt âm nhạc điêu luyện đều có thể thưởng thức.")</f>
        <v>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trở thành một tác phẩm quyến rũ mà bất kỳ ai đánh giá cao khả năng biểu đạt âm nhạc điêu luyện đều có thể thưởng thức.</v>
      </c>
      <c r="D1638" s="2"/>
    </row>
    <row r="1639">
      <c r="A1639" s="1" t="s">
        <v>108</v>
      </c>
      <c r="B1639" s="1" t="s">
        <v>2701</v>
      </c>
      <c r="C1639" s="2" t="str">
        <f>IFERROR(__xludf.DUMMYFUNCTION("GOOGLETRANSLATE(B1639, ""en"", ""vi"")"),"Âm nhạc trong bài hát này có một số đặc điểm riêng biệt góp phần tạo nên chiều sâu cảm xúc và tính cách của nó. Thứ nhất, phạm vi cao độ trải dài [R1A2N3G4E5] [oc0ta1ve2s3], giúp tăng thêm chất lượng độc đáo cho âm nhạc và nhấn mạnh chiều sâu cảm xúc của "&amp;"nó. Ngoài ra, việc sử dụng [[K01E12Y23]3 k4ey5] sẽ tăng thêm chất lượng cảm xúc đặc biệt cho bài hát. Nhịp điệu trong bài hát cũng rất sôi động, càng làm tăng thêm sức ảnh hưởng tổng thể của bản nhạc. Điều thú vị là sự sắp xếp này đã bỏ qua việc sử dụng ["&amp;"I1N2S3T4R5U6M7E8N9T0S1], tăng thêm chất lượng độc đáo cho âm thanh. [ti0me1 s2ig3na4tu5re6] được sử dụng trong bài hát cũng khác thường, tạo thêm một lớp phức tạp cho âm nhạc. Mặc dù được sắp xếp phức tạp nhưng âm nhạc được phát ở mức [te0mp1o2] cao, góp "&amp;"phần tạo nên tính chất tràn đầy năng lượng và sống động. Nhìn chung, âm nhạc mang bản chất [E1M2O3T4I5O6N7], gợi lên những cảm xúc mạnh mẽ cho người nghe.")</f>
        <v>Âm nhạc trong bài hát này có một số đặc điểm riêng biệt góp phần tạo nên chiều sâu cảm xúc và tính cách của nó. Thứ nhất, phạm vi cao độ trải dài [R1A2N3G4E5] [oc0ta1ve2s3], giúp tăng thêm chất lượng độc đáo cho âm nhạc và nhấn mạnh chiều sâu cảm xúc của nó. Ngoài ra, việc sử dụng [[K01E12Y23]3 k4ey5] sẽ tăng thêm chất lượng cảm xúc đặc biệt cho bài hát. Nhịp điệu trong bài hát cũng rất sôi động, càng làm tăng thêm sức ảnh hưởng tổng thể của bản nhạc. Điều thú vị là sự sắp xếp này đã bỏ qua việc sử dụng [I1N2S3T4R5U6M7E8N9T0S1], tăng thêm chất lượng độc đáo cho âm thanh. [ti0me1 s2ig3na4tu5re6] được sử dụng trong bài hát cũng khác thường, tạo thêm một lớp phức tạp cho âm nhạc. Mặc dù được sắp xếp phức tạp nhưng âm nhạc được phát ở mức [te0mp1o2] cao, góp phần tạo nên tính chất tràn đầy năng lượng và sống động. Nhìn chung, âm nhạc mang bản chất [E1M2O3T4I5O6N7], gợi lên những cảm xúc mạnh mẽ cho người nghe.</v>
      </c>
      <c r="D1639" s="2"/>
    </row>
    <row r="1640">
      <c r="A1640" s="1" t="s">
        <v>2702</v>
      </c>
      <c r="B1640" s="1" t="s">
        <v>2703</v>
      </c>
      <c r="C1640" s="2" t="str">
        <f>IFERROR(__xludf.DUMMYFUNCTION("GOOGLETRANSLATE(B1640, ""en"", ""vi"")"),"Phạm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dà"&amp;"i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n"&amp;"hạc này tạo ra trải nghiệm nghe hấp dẫn.")</f>
        <v>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nhạc này tạo ra trải nghiệm nghe hấp dẫn.</v>
      </c>
      <c r="D1640" s="2"/>
    </row>
    <row r="1641">
      <c r="A1641" s="1" t="s">
        <v>2704</v>
      </c>
      <c r="B1641" s="1" t="s">
        <v>2705</v>
      </c>
      <c r="C1641" s="2" t="str">
        <f>IFERROR(__xludf.DUMMYFUNCTION("GOOGLETRANSLATE(B1641, ""en"", ""vi"")"),"Bài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d"&amp;"iễn âm nhạc tập trung và có tác động, phản ánh phong cách âm nhạc truyền thống của thể loại này.")</f>
        <v>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diễn âm nhạc tập trung và có tác động, phản ánh phong cách âm nhạc truyền thống của thể loại này.</v>
      </c>
      <c r="D1641" s="2"/>
    </row>
    <row r="1642">
      <c r="A1642" s="1" t="s">
        <v>1931</v>
      </c>
      <c r="B1642" s="1" t="s">
        <v>2706</v>
      </c>
      <c r="C1642" s="2" t="str">
        <f>IFERROR(__xludf.DUMMYFUNCTION("GOOGLETRANSLATE(B1642, ""en"", ""vi"")"),"Bài hát có thời lượng chạy [T1M213] giây và có nhịp vừa phải, dễ theo dõi. Tuy nhiên, điều khiến bài hát này khác biệt so với những bài hát khác là [ti0me1 s2ig3na4tu5re6] khác thường của nó, khác xa với chuẩn mực. Mặc dù vậy, bài hát vẫn thú vị và hấp dẫ"&amp;"n, mang đến trải nghiệm nghe độc ​​đáo cho những ai đánh giá cao âm nhạc ngoài những sản phẩm phổ thông thông thường.")</f>
        <v>Bài hát có thời lượng chạy [T1M213] giây và có nhịp vừa phải, dễ theo dõi. Tuy nhiên, điều khiến bài hát này khác biệt so với những bài hát khác là [ti0me1 s2ig3na4tu5re6] khác thường của nó, khác xa với chuẩn mực. Mặc dù vậy, bài hát vẫn thú vị và hấp dẫn, mang đến trải nghiệm nghe độc ​​đáo cho những ai đánh giá cao âm nhạc ngoài những sản phẩm phổ thông thông thường.</v>
      </c>
      <c r="D1642" s="2"/>
    </row>
    <row r="1643">
      <c r="A1643" s="1" t="s">
        <v>1011</v>
      </c>
      <c r="B1643" s="1" t="s">
        <v>2707</v>
      </c>
      <c r="C1643" s="2" t="str">
        <f>IFERROR(__xludf.DUMMYFUNCTION("GOOGLETRANSLATE(B1643, ""en"", ""vi"")"),"Bài hát có nhịp độ chậm được mang đến hương vị độc đáo bởi [[K01E12Y23]3 k4ey5].")</f>
        <v>Bài hát có nhịp độ chậm được mang đến hương vị độc đáo bởi [[K01E12Y23]3 k4ey5].</v>
      </c>
      <c r="D1643" s="2"/>
    </row>
    <row r="1644">
      <c r="A1644" s="1" t="s">
        <v>2708</v>
      </c>
      <c r="B1644" s="1" t="s">
        <v>2709</v>
      </c>
      <c r="C1644" s="2" t="str">
        <f>IFERROR(__xludf.DUMMYFUNCTION("GOOGLETRANSLATE(B1644, ""en"", ""vi"")"),"Đặc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[I1N2S3"&amp;"T4R5U6M7E8N9T0S1]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"&amp;"và hấp dẫn.")</f>
        <v>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và hấp dẫn.</v>
      </c>
      <c r="D1644" s="2"/>
    </row>
    <row r="1645">
      <c r="A1645" s="1" t="s">
        <v>1412</v>
      </c>
      <c r="B1645" s="1" t="s">
        <v>2710</v>
      </c>
      <c r="C1645" s="2" t="str">
        <f>IFERROR(__xludf.DUMMYFUNCTION("GOOGLETRANSLATE(B1645, ""en"", ""vi"")"),"Âm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"&amp;"thành một trải nghiệm nghe độc ​​đáo.")</f>
        <v>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thành một trải nghiệm nghe độc ​​đáo.</v>
      </c>
      <c r="D1645" s="2"/>
    </row>
    <row r="1646">
      <c r="A1646" s="1" t="s">
        <v>2711</v>
      </c>
      <c r="B1646" s="1" t="s">
        <v>2712</v>
      </c>
      <c r="C1646" s="2" t="str">
        <f>IFERROR(__xludf.DUMMYFUNCTION("GOOGLETRANSLATE(B1646, ""en"", ""vi"")"),"Âm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[[T01I12M23E34_45S56I67G78N89A90T01U12R"&amp;"23E34]4 t5im6e 7si8gn9at0ur1e2] và được phát ở tốc độ vừa phải. Nhìn chung, bài hát này mang lại trải nghiệm nghe nhẹ nhàng và thư giãn, thể hiện vẻ đẹp và tính nghệ thuật của âm nhạc [G1E2N3R4E5].")</f>
        <v>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[[T01I12M23E34_45S56I67G78N89A90T01U12R23E34]4 t5im6e 7si8gn9at0ur1e2] và được phát ở tốc độ vừa phải. Nhìn chung, bài hát này mang lại trải nghiệm nghe nhẹ nhàng và thư giãn, thể hiện vẻ đẹp và tính nghệ thuật của âm nhạc [G1E2N3R4E5].</v>
      </c>
      <c r="D1646" s="2"/>
    </row>
    <row r="1647">
      <c r="A1647" s="1" t="s">
        <v>2713</v>
      </c>
      <c r="B1647" s="1" t="s">
        <v>2714</v>
      </c>
      <c r="C1647" s="2" t="str">
        <f>IFERROR(__xludf.DUMMYFUNCTION("GOOGLETRANSLATE(B1647, ""en"", ""vi"")"),"Đoạn giai điệu trong bản nhạc này có [te0mp1o2] vừa phải và không phụ thuộc vào việc sử dụng bất kỳ nhạc cụ cụ thể nào. Ngoài ra, [I1N2S3T4R5U6M7E8N9T0S1] không có trong phần phối khí của bài hát này.")</f>
        <v>Đoạn giai điệu trong bản nhạc này có [te0mp1o2] vừa phải và không phụ thuộc vào việc sử dụng bất kỳ nhạc cụ cụ thể nào. Ngoài ra, [I1N2S3T4R5U6M7E8N9T0S1] không có trong phần phối khí của bài hát này.</v>
      </c>
      <c r="D1647" s="2"/>
    </row>
    <row r="1648">
      <c r="A1648" s="1" t="s">
        <v>2715</v>
      </c>
      <c r="B1648" s="1" t="s">
        <v>2716</v>
      </c>
      <c r="C1648" s="2" t="str">
        <f>IFERROR(__xludf.DUMMYFUNCTION("GOOGLETRANSLATE(B1648, ""en"", ""vi"")"),"Việc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b"&amp;"iệt bằng âm thanh của [I1N2S3T4R5U6M7E8N9T0], chiếm vị trí trung tâm. Tổng cộng, có thể nghe thấy [[N01U12M23_34B45A56R67S78]8 b9ar0s1] trong bản sáng tác này.")</f>
        <v>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biệt bằng âm thanh của [I1N2S3T4R5U6M7E8N9T0], chiếm vị trí trung tâm. Tổng cộng, có thể nghe thấy [[N01U12M23_34B45A56R67S78]8 b9ar0s1] trong bản sáng tác này.</v>
      </c>
      <c r="D1648" s="2"/>
    </row>
    <row r="1649">
      <c r="A1649" s="1" t="s">
        <v>771</v>
      </c>
      <c r="B1649" s="1" t="s">
        <v>2717</v>
      </c>
      <c r="C1649" s="2" t="str">
        <f>IFERROR(__xludf.DUMMYFUNCTION("GOOGLETRANSLATE(B1649, ""en"", ""vi"")"),"Bản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cụ"&amp;"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k"&amp;"hi bộ đếm [T1I2M3E4_5S6I7G8N9A0T1U2R3E4] cung cấp nhịp ổn định để giữ âm nhạc lại với nhau. Bài hát này đại diện cho một ví dụ hoàn hảo về âm nhạc [G1E2N3R4E5] và âm thanh riêng biệt của nó.")</f>
        <v>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khi bộ đếm [T1I2M3E4_5S6I7G8N9A0T1U2R3E4] cung cấp nhịp ổn định để giữ âm nhạc lại với nhau. Bài hát này đại diện cho một ví dụ hoàn hảo về âm nhạc [G1E2N3R4E5] và âm thanh riêng biệt của nó.</v>
      </c>
      <c r="D1649" s="2"/>
    </row>
    <row r="1650">
      <c r="A1650" s="1" t="s">
        <v>1306</v>
      </c>
      <c r="B1650" s="1" t="s">
        <v>2718</v>
      </c>
      <c r="C1650" s="2" t="str">
        <f>IFERROR(__xludf.DUMMYFUNCTION("GOOGLETRANSLATE(B1650, ""en"", ""vi"")"),"Bài hát có tiết tấu nhanh và được sáng tác trong đoạn [[K01E12Y23]3 k4ey5].")</f>
        <v>Bài hát có tiết tấu nhanh và được sáng tác trong đoạn [[K01E12Y23]3 k4ey5].</v>
      </c>
      <c r="D1650" s="2"/>
    </row>
    <row r="1651">
      <c r="A1651" s="1" t="s">
        <v>703</v>
      </c>
      <c r="B1651" s="1" t="s">
        <v>2719</v>
      </c>
      <c r="C1651" s="2" t="str">
        <f>IFERROR(__xludf.DUMMYFUNCTION("GOOGLETRANSLATE(B1651, ""en"", ""vi"")"),"Sự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[t"&amp;"i0me1 s2ig3na4tu5re6] nhưng bài hát vẫn tạo được giai điệu hài hòa, để lại ấn tượng lâu dài cho người nghe.")</f>
        <v>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[ti0me1 s2ig3na4tu5re6] nhưng bài hát vẫn tạo được giai điệu hài hòa, để lại ấn tượng lâu dài cho người nghe.</v>
      </c>
      <c r="D1651" s="2"/>
    </row>
    <row r="1652">
      <c r="A1652" s="1" t="s">
        <v>435</v>
      </c>
      <c r="B1652" s="1" t="s">
        <v>2720</v>
      </c>
      <c r="C1652" s="2" t="str">
        <f>IFERROR(__xludf.DUMMYFUNCTION("GOOGLETRANSLATE(B1652, ""en"", ""vi"")"),"Âm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nhị"&amp;"p,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th"&amp;"ức. Cho dù đó là một giai điệu đơn giản hay một sáng tác phức tạp, việc hiểu [ti0me1 s2ig3na4tu5re6] và cao độ có thể mang lại cho chúng ta những hiểu biết sâu sắc có giá trị về cấu trúc và đặc điểm của âm nhạc.")</f>
        <v>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thức. Cho dù đó là một giai điệu đơn giản hay một sáng tác phức tạp, việc hiểu [ti0me1 s2ig3na4tu5re6] và cao độ có thể mang lại cho chúng ta những hiểu biết sâu sắc có giá trị về cấu trúc và đặc điểm của âm nhạc.</v>
      </c>
      <c r="D1652" s="2"/>
    </row>
    <row r="1653">
      <c r="A1653" s="1" t="s">
        <v>2721</v>
      </c>
      <c r="B1653" s="1" t="s">
        <v>2722</v>
      </c>
      <c r="C1653" s="2" t="str">
        <f>IFERROR(__xludf.DUMMYFUNCTION("GOOGLETRANSLATE(B1653, ""en"", ""vi"")"),"Dải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tốc"&amp;" độ vừa phải với tiết tấu nhẹ nhàng, dễ nghe. Nhìn chung, bài hát này dài [T1M213] giây và sự kết hợp độc đáo giữa các yếu tố âm nhạc tạo nên trải nghiệm nghe quyến rũ.")</f>
        <v>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 độ vừa phải với tiết tấu nhẹ nhàng, dễ nghe. Nhìn chung, bài hát này dài [T1M213] giây và sự kết hợp độc đáo giữa các yếu tố âm nhạc tạo nên trải nghiệm nghe quyến rũ.</v>
      </c>
      <c r="D1653" s="2"/>
    </row>
    <row r="1654">
      <c r="A1654" s="1" t="s">
        <v>2723</v>
      </c>
      <c r="B1654" s="1" t="s">
        <v>2724</v>
      </c>
      <c r="C1654" s="2" t="str">
        <f>IFERROR(__xludf.DUMMYFUNCTION("GOOGLETRANSLATE(B1654, ""en"", ""vi"")"),"Phần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dụng"&amp;"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tr"&amp;"ọn vẹn.")</f>
        <v>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trọn vẹn.</v>
      </c>
      <c r="D1654" s="2"/>
    </row>
    <row r="1655">
      <c r="A1655" s="1" t="s">
        <v>2725</v>
      </c>
      <c r="B1655" s="1" t="s">
        <v>2726</v>
      </c>
      <c r="C1655" s="2" t="str">
        <f>IFERROR(__xludf.DUMMYFUNCTION("GOOGLETRANSLATE(B1655, ""en"", ""vi"")"),"Âm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chuẩn,"&amp;"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cách"&amp;" [G1E2N3R4E5] cụ thể nào, khiến nó trở thành một sự khởi đầu mới mẻ so với âm nhạc điển hình trong thể loại này.")</f>
        <v>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 [G1E2N3R4E5] cụ thể nào, khiến nó trở thành một sự khởi đầu mới mẻ so với âm nhạc điển hình trong thể loại này.</v>
      </c>
      <c r="D1655" s="2"/>
    </row>
    <row r="1656">
      <c r="A1656" s="1" t="s">
        <v>2727</v>
      </c>
      <c r="B1656" s="1" t="s">
        <v>2728</v>
      </c>
      <c r="C1656" s="2" t="str">
        <f>IFERROR(__xludf.DUMMYFUNCTION("GOOGLETRANSLATE(B1656, ""en"", ""vi"")"),"Thời lượng của bài hát này là [T1M213] giây và được phát ở tốc độ nhanh. Tuy nhiên, bài hát không tuân theo những tiêu chuẩn thông thường của thể loại [G1E2N3R4E5].")</f>
        <v>Thời lượng của bài hát này là [T1M213] giây và được phát ở tốc độ nhanh. Tuy nhiên, bài hát không tuân theo những tiêu chuẩn thông thường của thể loại [G1E2N3R4E5].</v>
      </c>
      <c r="D1656" s="2"/>
    </row>
    <row r="1657">
      <c r="A1657" s="1" t="s">
        <v>1016</v>
      </c>
      <c r="B1657" s="1" t="s">
        <v>2729</v>
      </c>
      <c r="C1657" s="2" t="str">
        <f>IFERROR(__xludf.DUMMYFUNCTION("GOOGLETRANSLATE(B1657, ""en"", ""vi"")"),"Âm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[T1M213]"&amp;"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tá"&amp;"c động cảm xúc mạnh mẽ cho người nghe.")</f>
        <v>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tác động cảm xúc mạnh mẽ cho người nghe.</v>
      </c>
      <c r="D1657" s="2"/>
    </row>
    <row r="1658">
      <c r="A1658" s="1" t="s">
        <v>2730</v>
      </c>
      <c r="B1658" s="1" t="s">
        <v>2731</v>
      </c>
      <c r="C1658" s="2" t="str">
        <f>IFERROR(__xludf.DUMMYFUNCTION("GOOGLETRANSLATE(B1658, ""en"", ""vi"")"),"Âm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ngh"&amp;"iệm tổng thể. Sự vắng mặt của [I1N2S3T4R5U6M7E8N9T0S1] trong bài hát, được chơi ở mức [te0mp1o2] thấp, góp phần tạo nên bản chất nội tâm của âm nhạc, gợi lên cảm giác [E1M2O3T4I5O6N7] mạnh mẽ.")</f>
        <v>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nghiệm tổng thể. Sự vắng mặt của [I1N2S3T4R5U6M7E8N9T0S1] trong bài hát, được chơi ở mức [te0mp1o2] thấp, góp phần tạo nên bản chất nội tâm của âm nhạc, gợi lên cảm giác [E1M2O3T4I5O6N7] mạnh mẽ.</v>
      </c>
      <c r="D1658" s="2"/>
    </row>
    <row r="1659">
      <c r="A1659" s="1" t="s">
        <v>2732</v>
      </c>
      <c r="B1659" s="1" t="s">
        <v>2733</v>
      </c>
      <c r="C1659" s="2" t="str">
        <f>IFERROR(__xludf.DUMMYFUNCTION("GOOGLETRANSLATE(B1659, ""en"", ""vi"")"),"Bài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[I1N2S3"&amp;"T4R5U6M7E8N9T0S1]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th"&amp;"ú vị.")</f>
        <v>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thú vị.</v>
      </c>
      <c r="D1659" s="2"/>
    </row>
    <row r="1660">
      <c r="A1660" s="1" t="s">
        <v>2734</v>
      </c>
      <c r="B1660" s="1" t="s">
        <v>2735</v>
      </c>
      <c r="C1660" s="2" t="str">
        <f>IFERROR(__xludf.DUMMYFUNCTION("GOOGLETRANSLATE(B1660, ""en"", ""vi"")"),"Sự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[te"&amp;"0mp1o2] nhanh và chứa đầy [E1M2O3T4I5O6N7].")</f>
        <v>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[te0mp1o2] nhanh và chứa đầy [E1M2O3T4I5O6N7].</v>
      </c>
      <c r="D1660" s="2"/>
    </row>
    <row r="1661">
      <c r="A1661" s="1" t="s">
        <v>2736</v>
      </c>
      <c r="B1661" s="1" t="s">
        <v>2737</v>
      </c>
      <c r="C1661" s="2" t="str">
        <f>IFERROR(__xludf.DUMMYFUNCTION("GOOGLETRANSLATE(B1661, ""en"", ""vi"")"),"Phạm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khoán"&amp;"g của nó [E1M2O3T4I5O6N7].")</f>
        <v>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khoáng của nó [E1M2O3T4I5O6N7].</v>
      </c>
      <c r="D1661" s="2"/>
    </row>
    <row r="1662">
      <c r="A1662" s="1" t="s">
        <v>310</v>
      </c>
      <c r="B1662" s="1" t="s">
        <v>2738</v>
      </c>
      <c r="C1662" s="2" t="str">
        <f>IFERROR(__xludf.DUMMYFUNCTION("GOOGLETRANSLATE(B1662, ""en"", ""vi"")"),"Bài hát này, không dễ nhận ra theo phong cách [G1E2N3R4E5], có cao độ trong [R1A2N3G4E5] [oc0ta1ve2s3] và [[K01E12Y23]3 k4ey5] mang lại chất lượng cảm xúc đặc biệt. Với thời lượng [T1M213] giây, nhịp điệu của bài hát không quá nhanh cũng không quá chậm. S"&amp;"ự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f>
        <v>Bài hát này, không dễ nhận ra theo phong cách [G1E2N3R4E5], có cao độ trong [R1A2N3G4E5] [oc0ta1ve2s3] và [[K01E12Y23]3 k4ey5] mang lại chất lượng cảm xúc đặc biệt. Với thời lượng [T1M213] giây, nhịp điệu của bài hát không quá nhanh cũng không quá chậm. Sự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v>
      </c>
      <c r="D1662" s="2"/>
    </row>
    <row r="1663">
      <c r="A1663" s="1" t="s">
        <v>110</v>
      </c>
      <c r="B1663" s="1" t="s">
        <v>2739</v>
      </c>
      <c r="C1663" s="2" t="str">
        <f>IFERROR(__xludf.DUMMYFUNCTION("GOOGLETRANSLATE(B1663, ""en"", ""vi"")"),"Đoạn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thể"&amp;"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đến người nghe.")</f>
        <v>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đến người nghe.</v>
      </c>
      <c r="D1663" s="2"/>
    </row>
    <row r="1664">
      <c r="A1664" s="1" t="s">
        <v>2740</v>
      </c>
      <c r="B1664" s="1" t="s">
        <v>2741</v>
      </c>
      <c r="C1664" s="2" t="str">
        <f>IFERROR(__xludf.DUMMYFUNCTION("GOOGLETRANSLATE(B1664, ""en"", ""vi"")"),"Phạm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qua"&amp;"n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f>
        <v>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v>
      </c>
      <c r="D1664" s="2"/>
    </row>
    <row r="1665">
      <c r="A1665" s="1" t="s">
        <v>2742</v>
      </c>
      <c r="B1665" s="1" t="s">
        <v>2743</v>
      </c>
      <c r="C1665" s="2" t="str">
        <f>IFERROR(__xludf.DUMMYFUNCTION("GOOGLETRANSLATE(B1665, ""en"", ""vi"")"),"Với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k"&amp;"hông khí chung của âm nhạc. Việc bổ sung [I1N2S3T4R5U6M7E8N9T0S1] vào bản nhạc góp phần tạo nên sự khác biệt và tăng thêm sức hấp dẫn cho bản nhạc.")</f>
        <v>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không khí chung của âm nhạc. Việc bổ sung [I1N2S3T4R5U6M7E8N9T0S1] vào bản nhạc góp phần tạo nên sự khác biệt và tăng thêm sức hấp dẫn cho bản nhạc.</v>
      </c>
      <c r="D1665" s="2"/>
    </row>
    <row r="1666">
      <c r="A1666" s="1" t="s">
        <v>416</v>
      </c>
      <c r="B1666" s="1" t="s">
        <v>2744</v>
      </c>
      <c r="C1666" s="2" t="str">
        <f>IFERROR(__xludf.DUMMYFUNCTION("GOOGLETRANSLATE(B1666,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ngư"&amp;"ời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v>
      </c>
      <c r="D1666" s="2"/>
    </row>
    <row r="1667">
      <c r="A1667" s="1" t="s">
        <v>1183</v>
      </c>
      <c r="B1667" s="1" t="s">
        <v>2745</v>
      </c>
      <c r="C1667" s="2" t="str">
        <f>IFERROR(__xludf.DUMMYFUNCTION("GOOGLETRANSLATE(B1667, ""en"", ""vi"")"),"Âm nhạc trong bài hát này chuyển động với nhịp độ cân bằng, tỏa ra cảm giác [E1M2O3T4I5O6N7] mạnh mẽ. Thời gian chạy của nó là [T1M213] giây, cho phép người nghe hoàn toàn đắm mình vào hành trình cảm xúc của âm nhạc.")</f>
        <v>Âm nhạc trong bài hát này chuyển động với nhịp độ cân bằng, tỏa ra cảm giác [E1M2O3T4I5O6N7] mạnh mẽ. Thời gian chạy của nó là [T1M213] giây, cho phép người nghe hoàn toàn đắm mình vào hành trình cảm xúc của âm nhạc.</v>
      </c>
      <c r="D1667" s="2"/>
    </row>
    <row r="1668">
      <c r="A1668" s="1" t="s">
        <v>284</v>
      </c>
      <c r="B1668" s="1" t="s">
        <v>2746</v>
      </c>
      <c r="C1668" s="2" t="str">
        <f>IFERROR(__xludf.DUMMYFUNCTION("GOOGLETRANSLATE(B1668, ""en"", ""vi"")"),"Đặc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ra"&amp;",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[I1N2S3T4R5U6M7E8N9"&amp;"T0S1]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điển"&amp;" hình về những phẩm chất đặc biệt của thể loại này và thể hiện khả năng truyền tải cảm xúc thông qua một sáng tác có chủ ý và được trau chuốt kỹ lưỡng.")</f>
        <v>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 hình về những phẩm chất đặc biệt của thể loại này và thể hiện khả năng truyền tải cảm xúc thông qua một sáng tác có chủ ý và được trau chuốt kỹ lưỡng.</v>
      </c>
      <c r="D1668" s="2"/>
    </row>
    <row r="1669">
      <c r="A1669" s="1" t="s">
        <v>2747</v>
      </c>
      <c r="B1669" s="1" t="s">
        <v>2748</v>
      </c>
      <c r="C1669" s="2" t="str">
        <f>IFERROR(__xludf.DUMMYFUNCTION("GOOGLETRANSLATE(B1669,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bà"&amp;"i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[G1E2N3R4"&amp;"E5], nhưng bản nhạc này lại mang hơi hướng của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[G1E2N3R4E5], nhưng bản nhạc này lại mang hơi hướng của [A1R2T3I4S5T6].</v>
      </c>
      <c r="D1669" s="2"/>
    </row>
    <row r="1670">
      <c r="A1670" s="1" t="s">
        <v>2749</v>
      </c>
      <c r="B1670" s="1" t="s">
        <v>2750</v>
      </c>
      <c r="C1670" s="2" t="str">
        <f>IFERROR(__xludf.DUMMYFUNCTION("GOOGLETRANSLATE(B1670, ""en"", ""vi"")"),"Phạm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nhất,"&amp;" với [T1I2M3E4_5S6I7G8N9A0T1U2R3E4] và được chia thành [[N01U12M23_34B45A56R67S78]8 b9ar0s1].")</f>
        <v>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 với [T1I2M3E4_5S6I7G8N9A0T1U2R3E4] và được chia thành [[N01U12M23_34B45A56R67S78]8 b9ar0s1].</v>
      </c>
      <c r="D1670" s="2"/>
    </row>
    <row r="1671">
      <c r="A1671" s="1" t="s">
        <v>2751</v>
      </c>
      <c r="B1671" s="1" t="s">
        <v>2752</v>
      </c>
      <c r="C1671" s="2" t="str">
        <f>IFERROR(__xludf.DUMMYFUNCTION("GOOGLETRANSLATE(B1671, ""en"", ""vi"")"),"Việc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[[T01I12M23E34_45S56I67G78N8"&amp;"9A90T01U12R23E34]4 t5im6e 7si8gn9at0ur1e2]. Cùng với nhau, những yếu tố này tạo nên trải nghiệm âm nhạc đặc biệt và đáng nhớ, tạo nên sự khác biệt cho bài hát này.")</f>
        <v>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[[T01I12M23E34_45S56I67G78N89A90T01U12R23E34]4 t5im6e 7si8gn9at0ur1e2]. Cùng với nhau, những yếu tố này tạo nên trải nghiệm âm nhạc đặc biệt và đáng nhớ, tạo nên sự khác biệt cho bài hát này.</v>
      </c>
      <c r="D1671" s="2"/>
    </row>
    <row r="1672">
      <c r="A1672" s="1" t="s">
        <v>2753</v>
      </c>
      <c r="B1672" s="1" t="s">
        <v>2754</v>
      </c>
      <c r="C1672" s="2" t="str">
        <f>IFERROR(__xludf.DUMMYFUNCTION("GOOGLETRANSLATE(B1672, ""en"", ""vi"")"),"Bài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lượn"&amp;"g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[T1I2M3E4_5S6I7G8"&amp;"N9A0T1U2R3E4], điều này làm tăng thêm độ phức tạp và thú vị của bài hát. Thông qua những yếu tố này, âm nhạc truyền tải [E1M2O3T4I5O6N7], gợi lên phản ứng cảm xúc mạnh mẽ từ người nghe.")</f>
        <v>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[T1I2M3E4_5S6I7G8N9A0T1U2R3E4], điều này làm tăng thêm độ phức tạp và thú vị của bài hát. Thông qua những yếu tố này, âm nhạc truyền tải [E1M2O3T4I5O6N7], gợi lên phản ứng cảm xúc mạnh mẽ từ người nghe.</v>
      </c>
      <c r="D1672" s="2"/>
    </row>
    <row r="1673">
      <c r="A1673" s="1" t="s">
        <v>2755</v>
      </c>
      <c r="B1673" s="1" t="s">
        <v>2756</v>
      </c>
      <c r="C1673" s="2" t="str">
        <f>IFERROR(__xludf.DUMMYFUNCTION("GOOGLETRANSLATE(B1673, ""en"", ""vi"")"),"Bài hát này có thời lượng chạy là [T1M213] giây và kéo dài khoảng [[N01U12M23_34B45A56R67S78]8 b9ar0s1]. Âm nhạc thấm đẫm [E1M2O3T4I5O6N7] và có nhịp điệu rất nặng.")</f>
        <v>Bài hát này có thời lượng chạy là [T1M213] giây và kéo dài khoảng [[N01U12M23_34B45A56R67S78]8 b9ar0s1]. Âm nhạc thấm đẫm [E1M2O3T4I5O6N7] và có nhịp điệu rất nặng.</v>
      </c>
      <c r="D1673" s="2"/>
    </row>
    <row r="1674">
      <c r="A1674" s="1" t="s">
        <v>194</v>
      </c>
      <c r="B1674" s="1" t="s">
        <v>2757</v>
      </c>
      <c r="C1674" s="2" t="str">
        <f>IFERROR(__xludf.DUMMYFUNCTION("GOOGLETRANSLATE(B1674, ""en"", ""vi"")"),"Với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tràn"&amp;"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f>
        <v>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v>
      </c>
      <c r="D1674" s="2"/>
    </row>
    <row r="1675">
      <c r="A1675" s="1" t="s">
        <v>1331</v>
      </c>
      <c r="B1675" s="1" t="s">
        <v>2758</v>
      </c>
      <c r="C1675" s="2" t="str">
        <f>IFERROR(__xludf.DUMMYFUNCTION("GOOGLETRANSLATE(B1675, ""en"", ""vi"")"),"Phần trình diễn âm nhạc trong bài hát này tập trung và có tác động mạnh nhờ dải cao độ nhỏ gọn trải dài [R1A2N3G4E5] [oc0ta1ve2s3]. Việc sử dụng [[K01E12Y23]3 k4ey5] làm tăng thêm sự phong phú và năng động của bảng âm thanh. Bắt đầu ở [T1M213] giây, bài h"&amp;"át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 "&amp;"hát truyền tải cảm giác [E1M2O3T4I5O6N7], mang lại trải nghiệm nghe lôi cuốn.")</f>
        <v>Phần trình diễn âm nhạc trong bài hát này tập trung và có tác động mạnh nhờ dải cao độ nhỏ gọn trải dài [R1A2N3G4E5] [oc0ta1ve2s3]. Việc sử dụng [[K01E12Y23]3 k4ey5] làm tăng thêm sự phong phú và năng động của bảng âm thanh. Bắt đầu ở [T1M213] giây, bài hát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 hát truyền tải cảm giác [E1M2O3T4I5O6N7], mang lại trải nghiệm nghe lôi cuốn.</v>
      </c>
      <c r="D1675" s="2"/>
    </row>
    <row r="1676">
      <c r="A1676" s="1" t="s">
        <v>2759</v>
      </c>
      <c r="B1676" s="1" t="s">
        <v>2760</v>
      </c>
      <c r="C1676" s="2" t="str">
        <f>IFERROR(__xludf.DUMMYFUNCTION("GOOGLETRANSLATE(B1676, ""en"", ""vi"")"),"Bản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[E1M2O"&amp;"3T4I5O6N7], khơi gợi cảm xúc và cảm xúc mạnh mẽ trong người nghe. [ke0y1] và [ti0me1 s2ig3na4tu5re6] được lựa chọn cẩn thận góp phần tạo nên ấn tượng tổng thể cho tác phẩm, làm nổi bật kỹ năng và chủ ý của người soạn nhạc.")</f>
        <v>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[E1M2O3T4I5O6N7], khơi gợi cảm xúc và cảm xúc mạnh mẽ trong người nghe. [ke0y1] và [ti0me1 s2ig3na4tu5re6] được lựa chọn cẩn thận góp phần tạo nên ấn tượng tổng thể cho tác phẩm, làm nổi bật kỹ năng và chủ ý của người soạn nhạc.</v>
      </c>
      <c r="D1676" s="2"/>
    </row>
    <row r="1677">
      <c r="A1677" s="1" t="s">
        <v>825</v>
      </c>
      <c r="B1677" s="1" t="s">
        <v>2761</v>
      </c>
      <c r="C1677" s="2" t="str">
        <f>IFERROR(__xludf.DUMMYFUNCTION("GOOGLETRANSLATE(B1677, ""en"", ""vi"")"),"Dải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ch"&amp;"ậm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v"&amp;"ừa phải, bản nhạc gợi lên cảm xúc mạnh mẽ [E1M2O3T4I5O6N7].")</f>
        <v>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vừa phải, bản nhạc gợi lên cảm xúc mạnh mẽ [E1M2O3T4I5O6N7].</v>
      </c>
      <c r="D1677" s="2"/>
    </row>
    <row r="1678">
      <c r="A1678" s="1" t="s">
        <v>2708</v>
      </c>
      <c r="B1678" s="1" t="s">
        <v>2762</v>
      </c>
      <c r="C1678" s="2" t="str">
        <f>IFERROR(__xludf.DUMMYFUNCTION("GOOGLETRANSLATE(B1678, ""en"", ""vi"")"),"Bản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[I1N2S3T4R5U6"&amp;"M7E8N9T0S1]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n"&amp;"ổi bật so với các phong cách âm nhạc truyền thống.")</f>
        <v>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nổi bật so với các phong cách âm nhạc truyền thống.</v>
      </c>
      <c r="D1678" s="2"/>
    </row>
    <row r="1679">
      <c r="A1679" s="1" t="s">
        <v>1037</v>
      </c>
      <c r="B1679" s="1" t="s">
        <v>2763</v>
      </c>
      <c r="C1679" s="2" t="str">
        <f>IFERROR(__xludf.DUMMYFUNCTION("GOOGLETRANSLATE(B1679, ""en"", ""vi"")"),"Bài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trở"&amp;"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"&amp;"những yếu tố này góp phần tạo nên âm hưởng đặc biệt của bài hát và khiến bài hát trở nên nổi bật đối với người nghe.")</f>
        <v>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những yếu tố này góp phần tạo nên âm hưởng đặc biệt của bài hát và khiến bài hát trở nên nổi bật đối với người nghe.</v>
      </c>
      <c r="D1679" s="2"/>
    </row>
    <row r="1680">
      <c r="A1680" s="1" t="s">
        <v>2764</v>
      </c>
      <c r="B1680" s="1" t="s">
        <v>2765</v>
      </c>
      <c r="C1680" s="2" t="str">
        <f>IFERROR(__xludf.DUMMYFUNCTION("GOOGLETRANSLATE(B1680, ""en"", ""vi"")"),"Bản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b9ar0s1]"&amp;".")</f>
        <v>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v>
      </c>
      <c r="D1680" s="2"/>
    </row>
    <row r="1681">
      <c r="A1681" s="1" t="s">
        <v>654</v>
      </c>
      <c r="B1681" s="1" t="s">
        <v>2766</v>
      </c>
      <c r="C1681" s="2" t="str">
        <f>IFERROR(__xludf.DUMMYFUNCTION("GOOGLETRANSLATE(B1681, ""en"", ""vi"")"),"Việc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f>
        <v>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v>
      </c>
      <c r="D1681" s="2"/>
    </row>
    <row r="1682">
      <c r="A1682" s="1" t="s">
        <v>1156</v>
      </c>
      <c r="B1682" s="1" t="s">
        <v>2767</v>
      </c>
      <c r="C1682" s="2" t="str">
        <f>IFERROR(__xludf.DUMMYFUNCTION("GOOGLETRANSLATE(B1682, ""en"", ""vi"")"),"Phạm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mái"&amp;"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f>
        <v>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v>
      </c>
      <c r="D1682" s="2"/>
    </row>
    <row r="1683">
      <c r="A1683" s="1" t="s">
        <v>2768</v>
      </c>
      <c r="B1683" s="1" t="s">
        <v>2769</v>
      </c>
      <c r="C1683" s="2" t="str">
        <f>IFERROR(__xludf.DUMMYFUNCTION("GOOGLETRANSLATE(B1683, ""en"", ""vi"")"),"Nhịp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f>
        <v>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v>
      </c>
      <c r="D1683" s="2"/>
    </row>
    <row r="1684">
      <c r="A1684" s="1" t="s">
        <v>263</v>
      </c>
      <c r="B1684" s="1" t="s">
        <v>2770</v>
      </c>
      <c r="C1684" s="2" t="str">
        <f>IFERROR(__xludf.DUMMYFUNCTION("GOOGLETRANSLATE(B1684, ""en"", ""vi"")"),"Bài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điệu"&amp;",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g"&amp;"iác cấp bách hoặc cường độ cho âm nhạc, khiến nó trở thành một công cụ mạnh mẽ để tạo ra tác động cảm xúc trong một bản nhạc.")</f>
        <v>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giác cấp bách hoặc cường độ cho âm nhạc, khiến nó trở thành một công cụ mạnh mẽ để tạo ra tác động cảm xúc trong một bản nhạc.</v>
      </c>
      <c r="D1684" s="2"/>
    </row>
    <row r="1685">
      <c r="A1685" s="1" t="s">
        <v>2771</v>
      </c>
      <c r="B1685" s="1" t="s">
        <v>2772</v>
      </c>
      <c r="C1685" s="2" t="str">
        <f>IFERROR(__xludf.DUMMYFUNCTION("GOOGLETRANSLATE(B1685, ""en"", ""vi"")"),"[ke0y1]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[N1U2M3_4B5A6R7S8"&amp;"] này.")</f>
        <v>[ke0y1]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 này.</v>
      </c>
      <c r="D1685" s="2"/>
    </row>
    <row r="1686">
      <c r="A1686" s="1" t="s">
        <v>2773</v>
      </c>
      <c r="B1686" s="1" t="s">
        <v>2774</v>
      </c>
      <c r="C1686" s="2" t="str">
        <f>IFERROR(__xludf.DUMMYFUNCTION("GOOGLETRANSLATE(B1686, ""en"", ""vi"")"),"Đồng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f>
        <v>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v>
      </c>
      <c r="D1686" s="2"/>
    </row>
    <row r="1687">
      <c r="A1687" s="1" t="s">
        <v>2775</v>
      </c>
      <c r="B1687" s="1" t="s">
        <v>2776</v>
      </c>
      <c r="C1687" s="2" t="str">
        <f>IFERROR(__xludf.DUMMYFUNCTION("GOOGLETRANSLATE(B1687, ""en"", ""vi"")"),"Phạm vi cao độ của bản nhạc này là [R1A2N3G4E5] [oc0ta1ve2s3] mang đến trải nghiệm nghe độc ​​đáo và đáng nhớ khi bài hát phát trong [T1M213] giây. Nhịp điệu trong bài hát sôi động này tuân theo [T1I2M3E4_5S6I7G8N9A0T1U2R3E4], thiết lập thước đo của âm nh"&amp;"ạc. Sự kết hợp của [I1N2S3T4R5U6M7E8N9T0S1] tăng thêm chiều sâu và sự phong phú cho bố cục tổng thể và bài hát trải dài khoảng [[N01U12M23_34B45A56R67S78]8 b9ar0s1].")</f>
        <v>Phạm vi cao độ của bản nhạc này là [R1A2N3G4E5] [oc0ta1ve2s3] mang đến trải nghiệm nghe độc ​​đáo và đáng nhớ khi bài hát phát trong [T1M213] giây. Nhịp điệu trong bài hát sôi động này tuân theo [T1I2M3E4_5S6I7G8N9A0T1U2R3E4], thiết lập thước đo của âm nhạc. Sự kết hợp của [I1N2S3T4R5U6M7E8N9T0S1] tăng thêm chiều sâu và sự phong phú cho bố cục tổng thể và bài hát trải dài khoảng [[N01U12M23_34B45A56R67S78]8 b9ar0s1].</v>
      </c>
      <c r="D1687" s="2"/>
    </row>
    <row r="1688">
      <c r="A1688" s="1" t="s">
        <v>483</v>
      </c>
      <c r="B1688" s="1" t="s">
        <v>2777</v>
      </c>
      <c r="C1688" s="2" t="str">
        <f>IFERROR(__xludf.DUMMYFUNCTION("GOOGLETRANSLATE(B1688, ""en"", ""vi"")"),"Âm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m"&amp;"ẽ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của"&amp;" bài hát góp phần tạo nên âm thanh và tâm trạng chung của bài hát.")</f>
        <v>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 bài hát góp phần tạo nên âm thanh và tâm trạng chung của bài hát.</v>
      </c>
      <c r="D1688" s="2"/>
    </row>
    <row r="1689">
      <c r="A1689" s="1" t="s">
        <v>2778</v>
      </c>
      <c r="B1689" s="1" t="s">
        <v>2779</v>
      </c>
      <c r="C1689" s="2" t="str">
        <f>IFERROR(__xludf.DUMMYFUNCTION("GOOGLETRANSLATE(B1689, ""en"", ""vi"")"),"Bài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["&amp;"I1N2S3T4R5U6M7E8N9T0S1], giúp tăng thêm chiều sâu và độ phong phú cho âm thanh tổng thể. Cùng với nhau, những yếu tố này tạo nên một trải nghiệm âm nhạc vừa thú vị vừa đáng nhớ.")</f>
        <v>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[I1N2S3T4R5U6M7E8N9T0S1], giúp tăng thêm chiều sâu và độ phong phú cho âm thanh tổng thể. Cùng với nhau, những yếu tố này tạo nên một trải nghiệm âm nhạc vừa thú vị vừa đáng nhớ.</v>
      </c>
      <c r="D1689" s="2"/>
    </row>
    <row r="1690">
      <c r="A1690" s="1" t="s">
        <v>2780</v>
      </c>
      <c r="B1690" s="1" t="s">
        <v>2781</v>
      </c>
      <c r="C1690" s="2" t="str">
        <f>IFERROR(__xludf.DUMMYFUNCTION("GOOGLETRANSLATE(B1690, ""en"", ""vi"")"),"Phạm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Sáng tác c"&amp;"ủa bài hát có chủ ý loại trừ việc sử dụng [I1N2S3T4R5U6M7E8N9T0S1] và có tính năng duy nhất là [ti0me1 s2ig3na4tu5re6 o7f 8[T91I02M13E24_35S46I57G68N79A80T91U02R13E24]3]. Với nhịp điệu chậm rãi, bài hát nổi bật so với âm thanh [G1E2N3R4E5] điển hình, bao "&amp;"gồm [[N01U12M23_34B45A56R67S78]8 b9ar0s1].")</f>
        <v>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Sáng tác của bài hát có chủ ý loại trừ việc sử dụng [I1N2S3T4R5U6M7E8N9T0S1] và có tính năng duy nhất là [ti0me1 s2ig3na4tu5re6 o7f 8[T91I02M13E24_35S46I57G68N79A80T91U02R13E24]3]. Với nhịp điệu chậm rãi, bài hát nổi bật so với âm thanh [G1E2N3R4E5] điển hình, bao gồm [[N01U12M23_34B45A56R67S78]8 b9ar0s1].</v>
      </c>
      <c r="D1690" s="2"/>
    </row>
    <row r="1691">
      <c r="A1691" s="1" t="s">
        <v>2782</v>
      </c>
      <c r="B1691" s="1" t="s">
        <v>2783</v>
      </c>
      <c r="C1691" s="2" t="str">
        <f>IFERROR(__xludf.DUMMYFUNCTION("GOOGLETRANSLATE(B1691, ""en"", ""vi"")"),"Bài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d"&amp;"ễ chịu cho tai. Cho dù bạn là người yêu thích thể loại này hay chỉ đơn giản là thưởng thức âm nhạc hay thì chất lượng nhịp nhàng của bài hát này chắc chắn sẽ để lại ấn tượng lâu dài.")</f>
        <v>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dễ chịu cho tai. Cho dù bạn là người yêu thích thể loại này hay chỉ đơn giản là thưởng thức âm nhạc hay thì chất lượng nhịp nhàng của bài hát này chắc chắn sẽ để lại ấn tượng lâu dài.</v>
      </c>
      <c r="D1691" s="2"/>
    </row>
    <row r="1692">
      <c r="A1692" s="1" t="s">
        <v>2784</v>
      </c>
      <c r="B1692" s="1" t="s">
        <v>2785</v>
      </c>
      <c r="C1692" s="2" t="str">
        <f>IFERROR(__xludf.DUMMYFUNCTION("GOOGLETRANSLATE(B1692, ""en"", ""vi"")"),"Việc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"&amp;"cho việc khiêu vũ.")</f>
        <v>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cho việc khiêu vũ.</v>
      </c>
      <c r="D1692" s="2"/>
    </row>
    <row r="1693">
      <c r="A1693" s="1" t="s">
        <v>481</v>
      </c>
      <c r="B1693" s="1" t="s">
        <v>2786</v>
      </c>
      <c r="C1693" s="2" t="str">
        <f>IFERROR(__xludf.DUMMYFUNCTION("GOOGLETRANSLATE(B1693, ""en"", ""vi"")"),"Độ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trò"&amp;" quan trọng trong âm nhạc, có nhịp [T1I2M3E4_5S6I7G8N9A0T1U2R3E4] và được phát ở tốc độ thoải mái. Bài hát này là một ví dụ điển hình của âm thanh [G1E2N3R4E5].")</f>
        <v>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 quan trọng trong âm nhạc, có nhịp [T1I2M3E4_5S6I7G8N9A0T1U2R3E4] và được phát ở tốc độ thoải mái. Bài hát này là một ví dụ điển hình của âm thanh [G1E2N3R4E5].</v>
      </c>
      <c r="D1693" s="2"/>
    </row>
    <row r="1694">
      <c r="A1694" s="1" t="s">
        <v>227</v>
      </c>
      <c r="B1694" s="1" t="s">
        <v>2787</v>
      </c>
      <c r="C1694" s="2" t="str">
        <f>IFERROR(__xludf.DUMMYFUNCTION("GOOGLETRANSLATE(B1694, ""en"", ""vi"")"),"Bản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"&amp;"góp phần vào bố cục âm nhạc tổng thể. [ti0me1 s2ig3na4tu5re6] của âm nhạc là [T1I2M3E4_5S6I7G8N9A0T1U2R3E4], tạo nên nhịp độ nhàn nhã thể hiện bản chất của âm nhạc [G1E2N3R4E5].")</f>
        <v>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góp phần vào bố cục âm nhạc tổng thể. [ti0me1 s2ig3na4tu5re6] của âm nhạc là [T1I2M3E4_5S6I7G8N9A0T1U2R3E4], tạo nên nhịp độ nhàn nhã thể hiện bản chất của âm nhạc [G1E2N3R4E5].</v>
      </c>
      <c r="D1694" s="2"/>
    </row>
    <row r="1695">
      <c r="A1695" s="1" t="s">
        <v>194</v>
      </c>
      <c r="B1695" s="1" t="s">
        <v>2788</v>
      </c>
      <c r="C1695" s="2" t="str">
        <f>IFERROR(__xludf.DUMMYFUNCTION("GOOGLETRANSLATE(B1695, ""en"", ""vi"")"),"Với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b"&amp;"ổ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tượ"&amp;"ng lâu dài cho người nghe.")</f>
        <v>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tượng lâu dài cho người nghe.</v>
      </c>
      <c r="D1695" s="2"/>
    </row>
    <row r="1696">
      <c r="A1696" s="1" t="s">
        <v>2789</v>
      </c>
      <c r="B1696" s="1" t="s">
        <v>2790</v>
      </c>
      <c r="C1696" s="2" t="str">
        <f>IFERROR(__xludf.DUMMYFUNCTION("GOOGLETRANSLATE(B1696, ""en"", ""vi"")"),"Bài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["&amp;"I1N2S3T4R5U6M7E8N9T0S1]. Ngoài ra, [ti0me1 s2ig3na4tu5re6] của bài hát không được sử dụng phổ biến, điều này càng làm tăng thêm tính độc đáo và đặc sắc của bài hát.")</f>
        <v>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[I1N2S3T4R5U6M7E8N9T0S1]. Ngoài ra, [ti0me1 s2ig3na4tu5re6] của bài hát không được sử dụng phổ biến, điều này càng làm tăng thêm tính độc đáo và đặc sắc của bài hát.</v>
      </c>
      <c r="D1696" s="2"/>
    </row>
    <row r="1697">
      <c r="A1697" s="1" t="s">
        <v>2791</v>
      </c>
      <c r="B1697" s="1" t="s">
        <v>2792</v>
      </c>
      <c r="C1697" s="2" t="str">
        <f>IFERROR(__xludf.DUMMYFUNCTION("GOOGLETRANSLATE(B1697, ""en"", ""vi"")"),"[te0mp1o2]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f>
        <v>[te0mp1o2]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v>
      </c>
      <c r="D1697" s="2"/>
    </row>
    <row r="1698">
      <c r="A1698" s="1" t="s">
        <v>1739</v>
      </c>
      <c r="B1698" s="1" t="s">
        <v>2793</v>
      </c>
      <c r="C1698" s="2" t="str">
        <f>IFERROR(__xludf.DUMMYFUNCTION("GOOGLETRANSLATE(B1698, ""en"", ""vi"")"),"Âm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"&amp;"giây,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âm"&amp;" nhạc được chơi với nhịp độ cân bằng và thể hiện những đặc điểm riêng biệt.")</f>
        <v>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 nhạc được chơi với nhịp độ cân bằng và thể hiện những đặc điểm riêng biệt.</v>
      </c>
      <c r="D1698" s="2"/>
    </row>
    <row r="1699">
      <c r="A1699" s="1" t="s">
        <v>2794</v>
      </c>
      <c r="B1699" s="1" t="s">
        <v>2795</v>
      </c>
      <c r="C1699" s="2" t="str">
        <f>IFERROR(__xludf.DUMMYFUNCTION("GOOGLETRANSLATE(B1699, ""en"", ""vi"")"),"[ti0me1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c"&amp;"ho phép người nghe dự đoán diễn biến của nó.")</f>
        <v>[ti0me1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cho phép người nghe dự đoán diễn biến của nó.</v>
      </c>
      <c r="D1699" s="2"/>
    </row>
    <row r="1700">
      <c r="A1700" s="1" t="s">
        <v>59</v>
      </c>
      <c r="B1700" s="1" t="s">
        <v>2796</v>
      </c>
      <c r="C1700" s="2" t="str">
        <f>IFERROR(__xludf.DUMMYFUNCTION("GOOGLETRANSLATE(B1700, ""en"", ""vi"")"),"Phạm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k"&amp;"hông quá chậm. Cố tình loại trừ [I1N2S3T4R5U6M7E8N9T0S1], [ti0me1 s2ig3na4tu5re6] của bài hát này không đạt tiêu chuẩn [T1I2M3E4_5S6I7G8N9A0T1U2R3E4] nhưng được phát ở tốc độ nhẹ nhàng. Âm nhạc gợi lên cảm giác [E1M2O3T4I5O6N7] xuyên suốt.")</f>
        <v>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không quá chậm. Cố tình loại trừ [I1N2S3T4R5U6M7E8N9T0S1], [ti0me1 s2ig3na4tu5re6] của bài hát này không đạt tiêu chuẩn [T1I2M3E4_5S6I7G8N9A0T1U2R3E4] nhưng được phát ở tốc độ nhẹ nhàng. Âm nhạc gợi lên cảm giác [E1M2O3T4I5O6N7] xuyên suốt.</v>
      </c>
      <c r="D1700" s="2"/>
    </row>
    <row r="1701">
      <c r="A1701" s="1" t="s">
        <v>2797</v>
      </c>
      <c r="B1701" s="1" t="s">
        <v>2798</v>
      </c>
      <c r="C1701" s="2" t="str">
        <f>IFERROR(__xludf.DUMMYFUNCTION("GOOGLETRANSLATE(B1701, ""en"", ""vi"")"),"Màn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há"&amp;"t có tiết tấu vừa phải, có bố cục [[N01U12M23_34B45A56R67S78]8 b9ar0s1] và thời lượng [T1M213] giây. Nhìn chung, âm nhạc mang đặc trưng [E1M2O3T4I5O6N7], mang lại trải nghiệm nghe hấp dẫn và đáng nhớ.")</f>
        <v>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hát có tiết tấu vừa phải, có bố cục [[N01U12M23_34B45A56R67S78]8 b9ar0s1] và thời lượng [T1M213] giây. Nhìn chung, âm nhạc mang đặc trưng [E1M2O3T4I5O6N7], mang lại trải nghiệm nghe hấp dẫn và đáng nhớ.</v>
      </c>
      <c r="D1701" s="2"/>
    </row>
    <row r="1702">
      <c r="A1702" s="1" t="s">
        <v>1014</v>
      </c>
      <c r="B1702" s="1" t="s">
        <v>2799</v>
      </c>
      <c r="C1702" s="2" t="str">
        <f>IFERROR(__xludf.DUMMYFUNCTION("GOOGLETRANSLATE(B1702, ""en"", ""vi"")"),"Âm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[[T01I12M"&amp;"23E34_45S56I67G78N89A90T01U12R23E34]4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hìn"&amp;"h về thể loại này, thể hiện chiều sâu cảm xúc và sự phức tạp trong âm nhạc.")</f>
        <v>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hình về thể loại này, thể hiện chiều sâu cảm xúc và sự phức tạp trong âm nhạc.</v>
      </c>
      <c r="D1702" s="2"/>
    </row>
    <row r="1703">
      <c r="A1703" s="1" t="s">
        <v>2800</v>
      </c>
      <c r="B1703" s="1" t="s">
        <v>2801</v>
      </c>
      <c r="C1703" s="2" t="str">
        <f>IFERROR(__xludf.DUMMYFUNCTION("GOOGLETRANSLATE(B1703, ""en"", ""vi"")"),"Bản nhạc giai điệu của bản nhạc này không sử dụng [I1N2S3T4R5U6M7E8N9T0]. Tuy nhiên, với dải cao độ trải dài [R1A2N3G4E5] [oc0ta1ve2s3], bài hát này mang đến trải nghiệm nghe đa dạng và sống động. Nhịp điệu của bài hát có nhịp độ chậm và có thời lượng [[N"&amp;"01U12M23_34B45A56R67S78]8 b9ar0s1].")</f>
        <v>Bản nhạc giai điệu của bản nhạc này không sử dụng [I1N2S3T4R5U6M7E8N9T0]. Tuy nhiên, với dải cao độ trải dài [R1A2N3G4E5] [oc0ta1ve2s3], bài hát này mang đến trải nghiệm nghe đa dạng và sống động. Nhịp điệu của bài hát có nhịp độ chậm và có thời lượng [[N01U12M23_34B45A56R67S78]8 b9ar0s1].</v>
      </c>
      <c r="D1703" s="2"/>
    </row>
    <row r="1704">
      <c r="A1704" s="1" t="s">
        <v>371</v>
      </c>
      <c r="B1704" s="1" t="s">
        <v>2802</v>
      </c>
      <c r="C1704" s="2" t="str">
        <f>IFERROR(__xludf.DUMMYFUNCTION("GOOGLETRANSLATE(B1704, ""en"", ""vi"")"),"Đây là một bài hát dài TM1 giây với [ti0me1 s2ig3na4tu5re6] khác thường. Bất chấp sự ngắn gọn của nó, [ti0me1 s2ig3na4tu5re6] độc đáo của bài hát đã bổ sung thêm một sự thay đổi thú vị vào phần sáng tác của nó, khiến nó trở nên khác biệt so với những cách"&amp;" sắp xếp âm nhạc truyền thống hơn. Dù cố ý hay không, sự khác biệt so với [ti0me1 s2ig3na4tu5re6] thông thường có thể góp phần tạo nên tác động và sự hấp dẫn chung của bài hát, thu hút những người nghe đánh giá cao âm nhạc thách thức kỳ vọng của họ và mở "&amp;"rộng tầm nhìn của họ.")</f>
        <v>Đây là một bài hát dài TM1 giây với [ti0me1 s2ig3na4tu5re6] khác thường. Bất chấp sự ngắn gọn của nó, [ti0me1 s2ig3na4tu5re6] độc đáo của bài hát đã bổ sung thêm một sự thay đổi thú vị vào phần sáng tác của nó, khiến nó trở nên khác biệt so với những cách sắp xếp âm nhạc truyền thống hơn. Dù cố ý hay không, sự khác biệt so với [ti0me1 s2ig3na4tu5re6] thông thường có thể góp phần tạo nên tác động và sự hấp dẫn chung của bài hát, thu hút những người nghe đánh giá cao âm nhạc thách thức kỳ vọng của họ và mở rộng tầm nhìn của họ.</v>
      </c>
      <c r="D1704" s="2"/>
    </row>
    <row r="1705">
      <c r="A1705" s="1" t="s">
        <v>1674</v>
      </c>
      <c r="B1705" s="1" t="s">
        <v>2803</v>
      </c>
      <c r="C1705" s="2" t="str">
        <f>IFERROR(__xludf.DUMMYFUNCTION("GOOGLETRANSLATE(B1705, ""en"", ""vi"")"),"Bài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k4ey5]"&amp;".")</f>
        <v>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v>
      </c>
      <c r="D1705" s="2"/>
    </row>
    <row r="1706">
      <c r="A1706" s="1" t="s">
        <v>217</v>
      </c>
      <c r="B1706" s="1" t="s">
        <v>2804</v>
      </c>
      <c r="C1706" s="2" t="str">
        <f>IFERROR(__xludf.DUMMYFUNCTION("GOOGLETRANSLATE(B1706, ""en"", ""vi"")"),"Sự lựa chọn [[K01E12Y23]3 k4ey5] trong bản nhạc này tạo nên một trải nghiệm lôi cuốn và đáng nhớ.")</f>
        <v>Sự lựa chọn [[K01E12Y23]3 k4ey5] trong bản nhạc này tạo nên một trải nghiệm lôi cuốn và đáng nhớ.</v>
      </c>
      <c r="D1706" s="2"/>
    </row>
    <row r="1707">
      <c r="A1707" s="1" t="s">
        <v>2805</v>
      </c>
      <c r="B1707" s="1" t="s">
        <v>2806</v>
      </c>
      <c r="C1707" s="2" t="str">
        <f>IFERROR(__xludf.DUMMYFUNCTION("GOOGLETRANSLATE(B1707, ""en"", ""vi"")"),"Giai điệu trong bài hát này được thực hiện bởi [I1N2S3T4R5U6M7E8N9T0], trong khi âm nhạc di chuyển với tốc độ nhanh và ở [T1I2M3E4_5S6I7G8N9A0T1U2R3E4].")</f>
        <v>Giai điệu trong bài hát này được thực hiện bởi [I1N2S3T4R5U6M7E8N9T0], trong khi âm nhạc di chuyển với tốc độ nhanh và ở [T1I2M3E4_5S6I7G8N9A0T1U2R3E4].</v>
      </c>
      <c r="D1707" s="2"/>
    </row>
    <row r="1708">
      <c r="A1708" s="1" t="s">
        <v>637</v>
      </c>
      <c r="B1708" s="1" t="s">
        <v>2807</v>
      </c>
      <c r="C1708" s="2" t="str">
        <f>IFERROR(__xludf.DUMMYFUNCTION("GOOGLETRANSLATE(B1708, ""en"", ""vi"")"),"Nó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p"&amp;"hần tạo nên tính sống động và hấp dẫn, khiến nó trở thành lựa chọn được nhiều người nghe yêu thích âm nhạc lạc quan.")</f>
        <v>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phần tạo nên tính sống động và hấp dẫn, khiến nó trở thành lựa chọn được nhiều người nghe yêu thích âm nhạc lạc quan.</v>
      </c>
      <c r="D1708" s="2"/>
    </row>
    <row r="1709">
      <c r="A1709" s="1" t="s">
        <v>2808</v>
      </c>
      <c r="B1709" s="1" t="s">
        <v>2809</v>
      </c>
      <c r="C1709" s="2" t="str">
        <f>IFERROR(__xludf.DUMMYFUNCTION("GOOGLETRANSLATE(B1709, ""en"", ""vi"")"),"Với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"&amp;"tốc độ vừa phải, nó thách thức âm thanh điển hình gắn liền với phong cách [G1E2N3R4E5]. Bao gồm [[N01U12M23_34B45A56R67S78]8 b9ar0s1], bản sáng tác tạo ra trải nghiệm âm nhạc đặc biệt.")</f>
        <v>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tốc độ vừa phải, nó thách thức âm thanh điển hình gắn liền với phong cách [G1E2N3R4E5]. Bao gồm [[N01U12M23_34B45A56R67S78]8 b9ar0s1], bản sáng tác tạo ra trải nghiệm âm nhạc đặc biệt.</v>
      </c>
      <c r="D1709" s="2"/>
    </row>
    <row r="1710">
      <c r="A1710" s="1" t="s">
        <v>2810</v>
      </c>
      <c r="B1710" s="1" t="s">
        <v>2811</v>
      </c>
      <c r="C1710" s="2" t="str">
        <f>IFERROR(__xludf.DUMMYFUNCTION("GOOGLETRANSLATE(B1710, ""en"", ""vi"")"),"Bài hát này dài [T1M213] giây và âm nhạc của nó tỏa ra [E1M2O3T4I5O6N7]. Nhịp điệu cũng rất êm tai, tạo hiệu ứng êm dịu, êm dịu cho người nghe.")</f>
        <v>Bài hát này dài [T1M213] giây và âm nhạc của nó tỏa ra [E1M2O3T4I5O6N7]. Nhịp điệu cũng rất êm tai, tạo hiệu ứng êm dịu, êm dịu cho người nghe.</v>
      </c>
      <c r="D1710" s="2"/>
    </row>
    <row r="1711">
      <c r="A1711" s="1" t="s">
        <v>431</v>
      </c>
      <c r="B1711" s="1" t="s">
        <v>2812</v>
      </c>
      <c r="C1711" s="2" t="str">
        <f>IFERROR(__xludf.DUMMYFUNCTION("GOOGLETRANSLATE(B1711, ""en"", ""vi"")"),"Phạm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[T1I2M3E4_"&amp;"5S6I7G8N9A0T1U2R3E4], chuyển động với nhịp độ nhẹ nhàng. Dù đơn giản nhưng âm nhạc vẫn tỏa ra [E1M2O3T4I5O6N7], gợi lên cảm giác [E1M2O3T4I5O6N7_8D9E0S1C2R3I4P5T6I7O8N9].")</f>
        <v>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[T1I2M3E4_5S6I7G8N9A0T1U2R3E4], chuyển động với nhịp độ nhẹ nhàng. Dù đơn giản nhưng âm nhạc vẫn tỏa ra [E1M2O3T4I5O6N7], gợi lên cảm giác [E1M2O3T4I5O6N7_8D9E0S1C2R3I4P5T6I7O8N9].</v>
      </c>
      <c r="D1711" s="2"/>
    </row>
    <row r="1712">
      <c r="A1712" s="1" t="s">
        <v>2813</v>
      </c>
      <c r="B1712" s="1" t="s">
        <v>2814</v>
      </c>
      <c r="C1712" s="2" t="str">
        <f>IFERROR(__xludf.DUMMYFUNCTION("GOOGLETRANSLATE(B1712, ""en"", ""vi"")"),"Loại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[T1I2M3E4_5S6I7G8N9"&amp;"A0T1U2R3E4].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"&amp;"sự chú ý của người nghe.")</f>
        <v>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sự chú ý của người nghe.</v>
      </c>
      <c r="D1712" s="2"/>
    </row>
    <row r="1713">
      <c r="A1713" s="1" t="s">
        <v>2815</v>
      </c>
      <c r="B1713" s="1" t="s">
        <v>2816</v>
      </c>
      <c r="C1713" s="2" t="str">
        <f>IFERROR(__xludf.DUMMYFUNCTION("GOOGLETRANSLATE(B1713, ""en"", ""vi"")"),"Bản nhạc này được sáng tác trong [[K01E12Y23]3 k4ey5] với thời gian chạy là [T1M213] giây, sử dụng [ti0me1 s2ig3na4tu5re6 o7f 8[T91I02M13E24_35S46I57G68N79A80T91U02R13E24]3]. Nó có [te0mp1o2] thoải mái và đậm chất truyền thống của phong cách [G1E2N3R4E5]."&amp;" Cấu trúc bài hát gồm [[N01U12M23_34B45A56R67S78]8 b9ar0s1].")</f>
        <v>Bản nhạc này được sáng tác trong [[K01E12Y23]3 k4ey5] với thời gian chạy là [T1M213] giây, sử dụng [ti0me1 s2ig3na4tu5re6 o7f 8[T91I02M13E24_35S46I57G68N79A80T91U02R13E24]3]. Nó có [te0mp1o2] thoải mái và đậm chất truyền thống của phong cách [G1E2N3R4E5]. Cấu trúc bài hát gồm [[N01U12M23_34B45A56R67S78]8 b9ar0s1].</v>
      </c>
      <c r="D1713" s="2"/>
    </row>
    <row r="1714">
      <c r="A1714" s="1" t="s">
        <v>2817</v>
      </c>
      <c r="B1714" s="1" t="s">
        <v>2818</v>
      </c>
      <c r="C1714" s="2" t="str">
        <f>IFERROR(__xludf.DUMMYFUNCTION("GOOGLETRANSLATE(B1714, ""en"", ""vi"")"),"Trong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góp"&amp;" phần tạo nên cấu trúc và nhịp điệu tổng thể của tác phẩm. Cùng với nhau, những yếu tố âm nhạc này kết hợp với nhau để tạo nên một tác phẩm mạnh mẽ và đầy cảm xúc.")</f>
        <v>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 phần tạo nên cấu trúc và nhịp điệu tổng thể của tác phẩm. Cùng với nhau, những yếu tố âm nhạc này kết hợp với nhau để tạo nên một tác phẩm mạnh mẽ và đầy cảm xúc.</v>
      </c>
      <c r="D1714" s="2"/>
    </row>
    <row r="1715">
      <c r="A1715" s="1" t="s">
        <v>2819</v>
      </c>
      <c r="B1715" s="1" t="s">
        <v>2820</v>
      </c>
      <c r="C1715" s="2" t="str">
        <f>IFERROR(__xludf.DUMMYFUNCTION("GOOGLETRANSLATE(B1715, ""en"", ""vi"")"),"Bài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[T1I2M3E4_5S6I"&amp;"7G8N9A0T1U2R3E4].")</f>
        <v>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[T1I2M3E4_5S6I7G8N9A0T1U2R3E4].</v>
      </c>
      <c r="D1715" s="2"/>
    </row>
    <row r="1716">
      <c r="A1716" s="1" t="s">
        <v>2821</v>
      </c>
      <c r="B1716" s="1" t="s">
        <v>2822</v>
      </c>
      <c r="C1716" s="2" t="str">
        <f>IFERROR(__xludf.DUMMYFUNCTION("GOOGLETRANSLATE(B1716, ""en"", ""vi"")"),"Trong bài hát này, phần giai điệu không sử dụng [I1N2S3T4R5U6M7E8N9T0]. Âm nhạc trải dài [[N01U12M23_34B45A56R67S78]8 b9ar0s1] và sử dụng [ti0me1 s2ig3na4tu5re6] không điển hình, cụ thể là [T1I2M3E4_5S6I7G8N9A0T1U2R3E4].")</f>
        <v>Trong bài hát này, phần giai điệu không sử dụng [I1N2S3T4R5U6M7E8N9T0]. Âm nhạc trải dài [[N01U12M23_34B45A56R67S78]8 b9ar0s1] và sử dụng [ti0me1 s2ig3na4tu5re6] không điển hình, cụ thể là [T1I2M3E4_5S6I7G8N9A0T1U2R3E4].</v>
      </c>
      <c r="D1716" s="2"/>
    </row>
    <row r="1717">
      <c r="A1717" s="1" t="s">
        <v>2823</v>
      </c>
      <c r="B1717" s="1" t="s">
        <v>2824</v>
      </c>
      <c r="C1717" s="2" t="str">
        <f>IFERROR(__xludf.DUMMYFUNCTION("GOOGLETRANSLATE(B1717, ""en"", ""vi"")"),"Âm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há"&amp;"t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n"&amp;"ày là một ví dụ tuyệt vời về cách các yếu tố khác nhau có thể kết hợp với nhau để tạo ra một bản nhạc có bản sắc và phong cách độc đáo.")</f>
        <v>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này là một ví dụ tuyệt vời về cách các yếu tố khác nhau có thể kết hợp với nhau để tạo ra một bản nhạc có bản sắc và phong cách độc đáo.</v>
      </c>
      <c r="D1717" s="2"/>
    </row>
    <row r="1718">
      <c r="A1718" s="1" t="s">
        <v>1496</v>
      </c>
      <c r="B1718" s="1" t="s">
        <v>2825</v>
      </c>
      <c r="C1718" s="2" t="str">
        <f>IFERROR(__xludf.DUMMYFUNCTION("GOOGLETRANSLATE(B1718, ""en"", ""vi"")"),"Việc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đích này k"&amp;"hông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nâng"&amp;" cao hơn nữa tính âm nhạc của bài hát. Cùng với nhau, những yếu tố này hoạt động song song để tạo ra một tác phẩm âm nhạc hài hòa và được trau chuốt kỹ lưỡng.")</f>
        <v>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đích này không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 cao hơn nữa tính âm nhạc của bài hát. Cùng với nhau, những yếu tố này hoạt động song song để tạo ra một tác phẩm âm nhạc hài hòa và được trau chuốt kỹ lưỡng.</v>
      </c>
      <c r="D1718" s="2"/>
    </row>
    <row r="1719">
      <c r="A1719" s="1" t="s">
        <v>414</v>
      </c>
      <c r="B1719" s="1" t="s">
        <v>2826</v>
      </c>
      <c r="C1719" s="2" t="str">
        <f>IFERROR(__xludf.DUMMYFUNCTION("GOOGLETRANSLATE(B1719, ""en"", ""vi"")"),"Việc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ph"&amp;"át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"&amp;"tác phẩm và khiến người nghe cảm thấy thích thú.")</f>
        <v>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tác phẩm và khiến người nghe cảm thấy thích thú.</v>
      </c>
      <c r="D1719" s="2"/>
    </row>
    <row r="1720">
      <c r="A1720" s="1" t="s">
        <v>412</v>
      </c>
      <c r="B1720" s="1" t="s">
        <v>2827</v>
      </c>
      <c r="C1720" s="2" t="str">
        <f>IFERROR(__xludf.DUMMYFUNCTION("GOOGLETRANSLATE(B1720, ""en"", ""vi"")"),"Phạm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đó"&amp;"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[E1M"&amp;"2O3T4I5O6N7], khiến nó trở thành một sáng tác thực sự đáng chú ý.")</f>
        <v>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[E1M2O3T4I5O6N7], khiến nó trở thành một sáng tác thực sự đáng chú ý.</v>
      </c>
      <c r="D1720" s="2"/>
    </row>
    <row r="1721">
      <c r="A1721" s="1" t="s">
        <v>477</v>
      </c>
      <c r="B1721" s="1" t="s">
        <v>2828</v>
      </c>
      <c r="C1721" s="2" t="str">
        <f>IFERROR(__xludf.DUMMYFUNCTION("GOOGLETRANSLATE(B1721, ""en"", ""vi"")"),"Dải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độ"&amp;"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f>
        <v>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v>
      </c>
      <c r="D1721" s="2"/>
    </row>
    <row r="1722">
      <c r="A1722" s="1" t="s">
        <v>2829</v>
      </c>
      <c r="B1722" s="1" t="s">
        <v>2830</v>
      </c>
      <c r="C1722" s="2" t="str">
        <f>IFERROR(__xludf.DUMMYFUNCTION("GOOGLETRANSLATE(B1722, ""en"", ""vi"")"),"Âm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"&amp;"tố này tạo nên trải nghiệm nghe độc ​​đáo, thu hút sự chú ý và cảm xúc của người nghe theo những cách không ngờ tới.")</f>
        <v>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tố này tạo nên trải nghiệm nghe độc ​​đáo, thu hút sự chú ý và cảm xúc của người nghe theo những cách không ngờ tới.</v>
      </c>
      <c r="D1722" s="2"/>
    </row>
    <row r="1723">
      <c r="A1723" s="1" t="s">
        <v>1674</v>
      </c>
      <c r="B1723" s="1" t="s">
        <v>2831</v>
      </c>
      <c r="C1723" s="2" t="str">
        <f>IFERROR(__xludf.DUMMYFUNCTION("GOOGLETRANSLATE(B1723, ""en"", ""vi"")"),"Bài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ngh"&amp;"e. Nhìn chung, những yếu tố này phối hợp với nhau để tạo ra trải nghiệm âm nhạc đáng nhớ, chắc chắn để lại ấn tượng lâu dài cho khán giả.")</f>
        <v>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nghe. Nhìn chung, những yếu tố này phối hợp với nhau để tạo ra trải nghiệm âm nhạc đáng nhớ, chắc chắn để lại ấn tượng lâu dài cho khán giả.</v>
      </c>
      <c r="D1723" s="2"/>
    </row>
    <row r="1724">
      <c r="A1724" s="1" t="s">
        <v>2832</v>
      </c>
      <c r="B1724" s="1" t="s">
        <v>2833</v>
      </c>
      <c r="C1724" s="2" t="str">
        <f>IFERROR(__xludf.DUMMYFUNCTION("GOOGLETRANSLATE(B1724, ""en"", ""vi"")"),"Trải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các"&amp;" yếu tố âm nhạc này mang lại trải nghiệm nghe độc ​​đáo và hấp dẫn, khiến bản nhạc này trở nên khác biệt so với những bản nhạc khác cùng thể loại.")</f>
        <v>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 yếu tố âm nhạc này mang lại trải nghiệm nghe độc ​​đáo và hấp dẫn, khiến bản nhạc này trở nên khác biệt so với những bản nhạc khác cùng thể loại.</v>
      </c>
      <c r="D1724" s="2"/>
    </row>
    <row r="1725">
      <c r="A1725" s="1" t="s">
        <v>2834</v>
      </c>
      <c r="B1725" s="1" t="s">
        <v>2835</v>
      </c>
      <c r="C1725" s="2" t="str">
        <f>IFERROR(__xludf.DUMMYFUNCTION("GOOGLETRANSLATE(B1725, ""en"", ""vi"")"),"Loại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chậm"&amp;", trong khi [ti0me1 s2ig3na4tu5re6] không đều đặn và theo [T1I2M3E4_5S6I7G8N9A0T1U2R3E4]. Nhìn chung, âm nhạc bao gồm [[N01U12M23_34B45A56R67S78]8 b9ar0s1], điều này càng làm tăng thêm tính chất đặc biệt và hấp dẫn của nó.")</f>
        <v>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 trong khi [ti0me1 s2ig3na4tu5re6] không đều đặn và theo [T1I2M3E4_5S6I7G8N9A0T1U2R3E4]. Nhìn chung, âm nhạc bao gồm [[N01U12M23_34B45A56R67S78]8 b9ar0s1], điều này càng làm tăng thêm tính chất đặc biệt và hấp dẫn của nó.</v>
      </c>
      <c r="D1725" s="2"/>
    </row>
    <row r="1726">
      <c r="A1726" s="1" t="s">
        <v>713</v>
      </c>
      <c r="B1726" s="1" t="s">
        <v>2836</v>
      </c>
      <c r="C1726" s="2" t="str">
        <f>IFERROR(__xludf.DUMMYFUNCTION("GOOGLETRANSLATE(B1726, ""en"", ""vi"")"),"Bản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[I1N2S3T4R5U6M"&amp;"7E8N9T0S1]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cách"&amp;" thể hiện du dương, âm nhạc tỏa ra [E1M2O3T4I5O6N7].")</f>
        <v>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 thể hiện du dương, âm nhạc tỏa ra [E1M2O3T4I5O6N7].</v>
      </c>
      <c r="D1726" s="2"/>
    </row>
    <row r="1727">
      <c r="A1727" s="1" t="s">
        <v>2511</v>
      </c>
      <c r="B1727" s="1" t="s">
        <v>2837</v>
      </c>
      <c r="C1727" s="2" t="str">
        <f>IFERROR(__xludf.DUMMYFUNCTION("GOOGLETRANSLATE(B1727, ""en"", ""vi"")"),"Việc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[I1N2"&amp;"S3T4R5U6M7E8N9T0S1]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[G1E2N3R"&amp;"4E5].")</f>
        <v>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[G1E2N3R4E5].</v>
      </c>
      <c r="D1727" s="2"/>
    </row>
    <row r="1728">
      <c r="A1728" s="1" t="s">
        <v>2838</v>
      </c>
      <c r="B1728" s="1" t="s">
        <v>2839</v>
      </c>
      <c r="C1728" s="2" t="str">
        <f>IFERROR(__xludf.DUMMYFUNCTION("GOOGLETRANSLATE(B1728,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có"&amp;"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phon"&amp;"g cách [G1E2N3R4E5]. Tổng cộng, âm nhạc bao gồm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phong cách [G1E2N3R4E5]. Tổng cộng, âm nhạc bao gồm [[N01U12M23_34B45A56R67S78]8 b9ar0s1].</v>
      </c>
      <c r="D1728" s="2"/>
    </row>
    <row r="1729">
      <c r="A1729" s="1" t="s">
        <v>412</v>
      </c>
      <c r="B1729" s="1" t="s">
        <v>2840</v>
      </c>
      <c r="C1729" s="2" t="str">
        <f>IFERROR(__xludf.DUMMYFUNCTION("GOOGLETRANSLATE(B1729, ""en"", ""vi"")"),"Loại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kế"&amp;"t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l"&amp;"oại nhạc này được xác định bởi [E1M2O3T4I5O6N7] và mang lại trải nghiệm nghe hấp dẫn.")</f>
        <v>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loại nhạc này được xác định bởi [E1M2O3T4I5O6N7] và mang lại trải nghiệm nghe hấp dẫn.</v>
      </c>
      <c r="D1729" s="2"/>
    </row>
    <row r="1730">
      <c r="A1730" s="1" t="s">
        <v>2841</v>
      </c>
      <c r="B1730" s="1" t="s">
        <v>2842</v>
      </c>
      <c r="C1730" s="2" t="str">
        <f>IFERROR(__xludf.DUMMYFUNCTION("GOOGLETRANSLATE(B1730, ""en"", ""vi"")"),"Bài hát này có thời lượng [T1M213] giây và có nhịp [T1I2M3E4_5S6I7G8N9A0T1U2R3E4]. Nhịp điệu cũng rất tràn đầy năng lượng, khiến nó trở thành một ca khúc tràn đầy năng lượng và thú vị.")</f>
        <v>Bài hát này có thời lượng [T1M213] giây và có nhịp [T1I2M3E4_5S6I7G8N9A0T1U2R3E4]. Nhịp điệu cũng rất tràn đầy năng lượng, khiến nó trở thành một ca khúc tràn đầy năng lượng và thú vị.</v>
      </c>
      <c r="D1730" s="2"/>
    </row>
    <row r="1731">
      <c r="A1731" s="1" t="s">
        <v>637</v>
      </c>
      <c r="B1731" s="1" t="s">
        <v>2843</v>
      </c>
      <c r="C1731" s="2" t="str">
        <f>IFERROR(__xludf.DUMMYFUNCTION("GOOGLETRANSLATE(B1731, ""en"", ""vi"")"),"Thật khó để không nhịp chân theo nhịp. Nhịp điệu có tính lan truyền và khiến bạn muốn nhảy. Nhịp điệu mạnh mẽ của bài hát là yếu tố [ke0y1] khiến nó khác biệt với những bài hát khác.")</f>
        <v>Thật khó để không nhịp chân theo nhịp. Nhịp điệu có tính lan truyền và khiến bạn muốn nhảy. Nhịp điệu mạnh mẽ của bài hát là yếu tố [ke0y1] khiến nó khác biệt với những bài hát khác.</v>
      </c>
      <c r="D1731" s="2"/>
    </row>
    <row r="1732">
      <c r="A1732" s="1" t="s">
        <v>637</v>
      </c>
      <c r="B1732" s="1" t="s">
        <v>2844</v>
      </c>
      <c r="C1732" s="2" t="str">
        <f>IFERROR(__xludf.DUMMYFUNCTION("GOOGLETRANSLATE(B1732, ""en"", ""vi"")"),"Nó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h"&amp;"ay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f>
        <v>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v>
      </c>
      <c r="D1732" s="2"/>
    </row>
    <row r="1733">
      <c r="A1733" s="1" t="s">
        <v>2583</v>
      </c>
      <c r="B1733" s="1" t="s">
        <v>2845</v>
      </c>
      <c r="C1733" s="2" t="str">
        <f>IFERROR(__xludf.DUMMYFUNCTION("GOOGLETRANSLATE(B1733, ""en"", ""vi"")"),"Âm nhạc trong bài hát này mang lại trải nghiệm nghe độc ​​đáo và đáng nhớ với dải cao độ trải dài [R1A2N3G4E5] [oc0ta1ve2s3]. Mặc dù có [te0mp1o2] vừa phải, [ti0me1 s2ig3na4tu5re6] của bài hát không điển hình, càng làm tăng thêm sự khác biệt của nó.")</f>
        <v>Âm nhạc trong bài hát này mang lại trải nghiệm nghe độc ​​đáo và đáng nhớ với dải cao độ trải dài [R1A2N3G4E5] [oc0ta1ve2s3]. Mặc dù có [te0mp1o2] vừa phải, [ti0me1 s2ig3na4tu5re6] của bài hát không điển hình, càng làm tăng thêm sự khác biệt của nó.</v>
      </c>
      <c r="D1733" s="2"/>
    </row>
    <row r="1734">
      <c r="A1734" s="1" t="s">
        <v>2846</v>
      </c>
      <c r="B1734" s="1" t="s">
        <v>2847</v>
      </c>
      <c r="C1734" s="2" t="str">
        <f>IFERROR(__xludf.DUMMYFUNCTION("GOOGLETRANSLATE(B1734, ""en"", ""vi"")"),"Với dải cao độ trải dài [R1A2N3G4E5] [oc0ta1ve2s3], bản nhạc này mang đến trải nghiệm nghe đa dạng và sống động. [te0mp1o2] của bài hát có nhịp độ nhanh, đồng thời duy trì nhịp điệu êm đềm và vừa phải bắt nguồn từ quy ước của âm nhạc [G1E2N3R4E5].")</f>
        <v>Với dải cao độ trải dài [R1A2N3G4E5] [oc0ta1ve2s3], bản nhạc này mang đến trải nghiệm nghe đa dạng và sống động. [te0mp1o2] của bài hát có nhịp độ nhanh, đồng thời duy trì nhịp điệu êm đềm và vừa phải bắt nguồn từ quy ước của âm nhạc [G1E2N3R4E5].</v>
      </c>
      <c r="D1734" s="2"/>
    </row>
    <row r="1735">
      <c r="A1735" s="1" t="s">
        <v>2848</v>
      </c>
      <c r="B1735" s="1" t="s">
        <v>2849</v>
      </c>
      <c r="C1735" s="2" t="str">
        <f>IFERROR(__xludf.DUMMYFUNCTION("GOOGLETRANSLATE(B1735, ""en"", ""vi"")"),"Dải cao độ của [R1A2N3G4E5] [oc0ta1ve2s3] tạo thêm nét đặc biệt cho âm nhạc, nhấn mạnh chiều sâu cảm xúc của nó, trong khi việc sử dụng [[K01E12Y23]3 k4ey5] truyền tải âm thanh độc đáo và vang dội. Với nhịp điệu vừa phải thoải mái và dựa trên [[T01I12M23E"&amp;"34_45S56I67G78N89A90T01U12R23E34]4 t5im6e 7si8gn9at0ur1e2], bản nhạc này được phát ở tốc độ chậm [te0mp1o2], khác biệt với đặc điểm điển hình của thể loại [G1E2N3R4E5].")</f>
        <v>Dải cao độ của [R1A2N3G4E5] [oc0ta1ve2s3] tạo thêm nét đặc biệt cho âm nhạc, nhấn mạnh chiều sâu cảm xúc của nó, trong khi việc sử dụng [[K01E12Y23]3 k4ey5] truyền tải âm thanh độc đáo và vang dội. Với nhịp điệu vừa phải thoải mái và dựa trên [[T01I12M23E34_45S56I67G78N89A90T01U12R23E34]4 t5im6e 7si8gn9at0ur1e2], bản nhạc này được phát ở tốc độ chậm [te0mp1o2], khác biệt với đặc điểm điển hình của thể loại [G1E2N3R4E5].</v>
      </c>
      <c r="D1735" s="2"/>
    </row>
    <row r="1736">
      <c r="A1736" s="1" t="s">
        <v>1199</v>
      </c>
      <c r="B1736" s="1" t="s">
        <v>2850</v>
      </c>
      <c r="C1736" s="2" t="str">
        <f>IFERROR(__xludf.DUMMYFUNCTION("GOOGLETRANSLATE(B1736, ""en"", ""vi"")"),"Bản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nha"&amp;"nh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"&amp;"độc đáo của nó.")</f>
        <v>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độc đáo của nó.</v>
      </c>
      <c r="D1736" s="2"/>
    </row>
    <row r="1737">
      <c r="A1737" s="1" t="s">
        <v>2851</v>
      </c>
      <c r="B1737" s="1" t="s">
        <v>2852</v>
      </c>
      <c r="C1737" s="2" t="str">
        <f>IFERROR(__xludf.DUMMYFUNCTION("GOOGLETRANSLATE(B1737, ""en"", ""vi"")"),"Bài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khi"&amp;" giai điệu và cách sắp xếp nhẹ nhàng tạo ra bầu không khí yên bình và thanh thản. Nhìn chung, sự kết hợp giữa yếu tố truyền thống và hiện đại trong bài hát tạo nên một hành trình âm nhạc đẹp đẽ và lôi cuốn.")</f>
        <v>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 giai điệu và cách sắp xếp nhẹ nhàng tạo ra bầu không khí yên bình và thanh thản. Nhìn chung, sự kết hợp giữa yếu tố truyền thống và hiện đại trong bài hát tạo nên một hành trình âm nhạc đẹp đẽ và lôi cuốn.</v>
      </c>
      <c r="D1737" s="2"/>
    </row>
    <row r="1738">
      <c r="A1738" s="1" t="s">
        <v>31</v>
      </c>
      <c r="B1738" s="1" t="s">
        <v>2853</v>
      </c>
      <c r="C1738" s="2" t="str">
        <f>IFERROR(__xludf.DUMMYFUNCTION("GOOGLETRANSLATE(B1738, ""en"", ""vi"")"),"Âm nhạc với nhịp điệu [te0mp1o2] truyền tải hiệu quả [E1M2O3T4I5O6N7].")</f>
        <v>Âm nhạc với nhịp điệu [te0mp1o2] truyền tải hiệu quả [E1M2O3T4I5O6N7].</v>
      </c>
      <c r="D1738" s="2"/>
    </row>
    <row r="1739">
      <c r="A1739" s="1" t="s">
        <v>2854</v>
      </c>
      <c r="B1739" s="1" t="s">
        <v>2855</v>
      </c>
      <c r="C1739" s="2" t="str">
        <f>IFERROR(__xludf.DUMMYFUNCTION("GOOGLETRANSLATE(B1739, ""en"", ""vi"")"),"Bản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tro"&amp;"ng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và"&amp;" quyến rũ cho khán giả.")</f>
        <v>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 quyến rũ cho khán giả.</v>
      </c>
      <c r="D1739" s="2"/>
    </row>
    <row r="1740">
      <c r="A1740" s="1" t="s">
        <v>1243</v>
      </c>
      <c r="B1740" s="1" t="s">
        <v>2856</v>
      </c>
      <c r="C1740" s="2" t="str">
        <f>IFERROR(__xludf.DUMMYFUNCTION("GOOGLETRANSLATE(B1740, ""en"", ""vi"")"),"Bài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"&amp;"nhưng vẫn duy trì nhịp điệu nhanh. Ngoài ra, [ti0me1 s2ig3na4tu5re6] của bản nhạc là [T1I2M3E4_5S6I7G8N9A0T1U2R3E4]. Mặc dù bài hát này không phải là một ví dụ điển hình cho phong cách [G1E2N3R4E5] nhưng nó vẫn có sức hấp dẫn và sức hấp dẫn riêng.")</f>
        <v>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nhưng vẫn duy trì nhịp điệu nhanh. Ngoài ra, [ti0me1 s2ig3na4tu5re6] của bản nhạc là [T1I2M3E4_5S6I7G8N9A0T1U2R3E4]. Mặc dù bài hát này không phải là một ví dụ điển hình cho phong cách [G1E2N3R4E5] nhưng nó vẫn có sức hấp dẫn và sức hấp dẫn riêng.</v>
      </c>
      <c r="D1740" s="2"/>
    </row>
    <row r="1741">
      <c r="A1741" s="1" t="s">
        <v>621</v>
      </c>
      <c r="B1741" s="1" t="s">
        <v>2857</v>
      </c>
      <c r="C1741" s="2" t="str">
        <f>IFERROR(__xludf.DUMMYFUNCTION("GOOGLETRANSLATE(B1741, ""en"", ""vi"")"),"Với dải cao độ trải dài [R1A2N3G4E5] [oc0ta1ve2s3], bản nhạc này mang đến trải nghiệm nghe đa dạng và sống động, gợi lên cảm xúc [E1M2O3T4I5O6N7]. Nó có nhịp điệu rất mạnh mẽ và lôi cuốn, trong khi sự sắp xếp của nó có chủ ý loại trừ việc sử dụng [I1N2S3T"&amp;"4R5U6M7E8N9T0S1].")</f>
        <v>Với dải cao độ trải dài [R1A2N3G4E5] [oc0ta1ve2s3], bản nhạc này mang đến trải nghiệm nghe đa dạng và sống động, gợi lên cảm xúc [E1M2O3T4I5O6N7]. Nó có nhịp điệu rất mạnh mẽ và lôi cuốn, trong khi sự sắp xếp của nó có chủ ý loại trừ việc sử dụng [I1N2S3T4R5U6M7E8N9T0S1].</v>
      </c>
      <c r="D1741" s="2"/>
    </row>
    <row r="1742">
      <c r="A1742" s="1" t="s">
        <v>136</v>
      </c>
      <c r="B1742" s="1" t="s">
        <v>2858</v>
      </c>
      <c r="C1742" s="2" t="str">
        <f>IFERROR(__xludf.DUMMYFUNCTION("GOOGLETRANSLATE(B1742, ""en"", ""vi"")"),"Với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t"&amp;"rong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"&amp;"mở ra, âm nhạc tỏa ra [E1M2O3T4I5O6N7], mời gọi người nghe vào một hành trình nội tâm của cảm xúc và sự xem xét nội tâm.")</f>
        <v>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mở ra, âm nhạc tỏa ra [E1M2O3T4I5O6N7], mời gọi người nghe vào một hành trình nội tâm của cảm xúc và sự xem xét nội tâm.</v>
      </c>
      <c r="D1742" s="2"/>
    </row>
    <row r="1743">
      <c r="A1743" s="1" t="s">
        <v>616</v>
      </c>
      <c r="B1743" s="1" t="s">
        <v>2859</v>
      </c>
      <c r="C1743" s="2" t="str">
        <f>IFERROR(__xludf.DUMMYFUNCTION("GOOGLETRANSLATE(B1743, ""en"", ""vi"")"),"Bài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c"&amp;"ổ điển, bài hát kết hợp khoảng [[N01U12M23_34B45A56R67S78]8 b9ar0s1]. Nhìn chung, sự kết hợp độc đáo của các yếu tố âm nhạc này tạo nên trải nghiệm nghe hấp dẫn.")</f>
        <v>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cổ điển, bài hát kết hợp khoảng [[N01U12M23_34B45A56R67S78]8 b9ar0s1]. Nhìn chung, sự kết hợp độc đáo của các yếu tố âm nhạc này tạo nên trải nghiệm nghe hấp dẫn.</v>
      </c>
      <c r="D1743" s="2"/>
    </row>
    <row r="1744">
      <c r="A1744" s="1" t="s">
        <v>2860</v>
      </c>
      <c r="B1744" s="1" t="s">
        <v>2861</v>
      </c>
      <c r="C1744" s="2" t="str">
        <f>IFERROR(__xludf.DUMMYFUNCTION("GOOGLETRANSLATE(B1744, ""en"", ""vi"")"),"Loại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k4"&amp;"ey5]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qu"&amp;"yến rũ.")</f>
        <v>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quyến rũ.</v>
      </c>
      <c r="D1744" s="2"/>
    </row>
    <row r="1745">
      <c r="A1745" s="1" t="s">
        <v>464</v>
      </c>
      <c r="B1745" s="1" t="s">
        <v>2862</v>
      </c>
      <c r="C1745" s="2" t="str">
        <f>IFERROR(__xludf.DUMMYFUNCTION("GOOGLETRANSLATE(B1745, ""en"", ""vi"")"),"Nhạc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khô"&amp;"ng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gắ"&amp;"n kết và lôi cuốn người nghe.")</f>
        <v>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gắn kết và lôi cuốn người nghe.</v>
      </c>
      <c r="D1745" s="2"/>
    </row>
    <row r="1746">
      <c r="A1746" s="1" t="s">
        <v>2863</v>
      </c>
      <c r="B1746" s="1" t="s">
        <v>2864</v>
      </c>
      <c r="C1746" s="2" t="str">
        <f>IFERROR(__xludf.DUMMYFUNCTION("GOOGLETRANSLATE(B1746, ""en"", ""vi"")"),"Âm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f>
        <v>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v>
      </c>
      <c r="D1746" s="2"/>
    </row>
    <row r="1747">
      <c r="A1747" s="1" t="s">
        <v>51</v>
      </c>
      <c r="B1747" s="1" t="s">
        <v>2865</v>
      </c>
      <c r="C1747" s="2" t="str">
        <f>IFERROR(__xludf.DUMMYFUNCTION("GOOGLETRANSLATE(B1747, ""en"", ""vi"")"),"Bản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[I1N2S"&amp;"3T4R5U6M7E8N9T0S1] trong phần trình diễn âm nhạc. Mặc dù [ti0me1 s2ig3na4tu5re6] [T1I2M3E4_5S6I7G8N9A0T1U2R3E4] của nó không phải là điển hình, nhưng bài hát di chuyển với tốc độ nhanh, thuộc thể loại [G1E2N3R4E5].")</f>
        <v>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[I1N2S3T4R5U6M7E8N9T0S1] trong phần trình diễn âm nhạc. Mặc dù [ti0me1 s2ig3na4tu5re6] [T1I2M3E4_5S6I7G8N9A0T1U2R3E4] của nó không phải là điển hình, nhưng bài hát di chuyển với tốc độ nhanh, thuộc thể loại [G1E2N3R4E5].</v>
      </c>
      <c r="D1747" s="2"/>
    </row>
    <row r="1748">
      <c r="A1748" s="1" t="s">
        <v>2866</v>
      </c>
      <c r="B1748" s="1" t="s">
        <v>2867</v>
      </c>
      <c r="C1748" s="2" t="str">
        <f>IFERROR(__xludf.DUMMYFUNCTION("GOOGLETRANSLATE(B1748, ""en"", ""vi"")"),"Trong bản nhạc này, việc sử dụng dải cao độ cụ thể trải dài [R1A2N3G4E5] [oc0ta1ve2s3] tạo ra âm thanh gắn kết và thống nhất xuyên suốt [[N01U12M23_34B45A56R67S78]8 b9ar0s1 của bài hát. Ngoài ra, nhịp điệu của tác phẩm cực kỳ mạnh mẽ, góp phần tạo nên tác"&amp;" động và sự hấp dẫn tổng thể của nó. Cùng với nhau, dải cao độ và nhịp điệu phối hợp hài hòa để tạo ra trải nghiệm âm nhạc năng động và hấp dẫn cho người nghe.")</f>
        <v>Trong bản nhạc này, việc sử dụng dải cao độ cụ thể trải dài [R1A2N3G4E5] [oc0ta1ve2s3] tạo ra âm thanh gắn kết và thống nhất xuyên suốt [[N01U12M23_34B45A56R67S78]8 b9ar0s1 của bài hát. Ngoài ra, nhịp điệu của tác phẩm cực kỳ mạnh mẽ, góp phần tạo nên tác động và sự hấp dẫn tổng thể của nó. Cùng với nhau, dải cao độ và nhịp điệu phối hợp hài hòa để tạo ra trải nghiệm âm nhạc năng động và hấp dẫn cho người nghe.</v>
      </c>
      <c r="D1748" s="2"/>
    </row>
    <row r="1749">
      <c r="A1749" s="1" t="s">
        <v>2868</v>
      </c>
      <c r="B1749" s="1" t="s">
        <v>2869</v>
      </c>
      <c r="C1749" s="2" t="str">
        <f>IFERROR(__xludf.DUMMYFUNCTION("GOOGLETRANSLATE(B1749, ""en"", ""vi"")"),"Âm thanh [G1E2N3R4E5] được thể hiện một cách hoàn hảo trong bản nhạc này, có [te0mp1o2] nhanh và nhịp rất mượt mà và thư giãn. Đồng hồ đo [T1I2M3E4_5S6I7G8N9A0T1U2R3E4] tăng thêm chất lượng độc đáo của nó, trong khi sự vắng mặt của [I1N2S3T4R5U6M7E8N9T0S1"&amp;"] như một phần của thiết bị đo mang lại cho nó cảm xúc đặc biệt. Nhìn chung, bài hát này thể hiện sự kết hợp của nhiều yếu tố khiến nó thực sự hấp dẫn.")</f>
        <v>Âm thanh [G1E2N3R4E5] được thể hiện một cách hoàn hảo trong bản nhạc này, có [te0mp1o2] nhanh và nhịp rất mượt mà và thư giãn. Đồng hồ đo [T1I2M3E4_5S6I7G8N9A0T1U2R3E4] tăng thêm chất lượng độc đáo của nó, trong khi sự vắng mặt của [I1N2S3T4R5U6M7E8N9T0S1] như một phần của thiết bị đo mang lại cho nó cảm xúc đặc biệt. Nhìn chung, bài hát này thể hiện sự kết hợp của nhiều yếu tố khiến nó thực sự hấp dẫn.</v>
      </c>
      <c r="D1749" s="2"/>
    </row>
    <row r="1750">
      <c r="A1750" s="1" t="s">
        <v>2511</v>
      </c>
      <c r="B1750" s="1" t="s">
        <v>2870</v>
      </c>
      <c r="C1750" s="2" t="str">
        <f>IFERROR(__xludf.DUMMYFUNCTION("GOOGLETRANSLATE(B1750, ""en"", ""vi"")"),"Phần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[I1N2"&amp;"S3T4R5U6M7E8N9T0S1]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f>
        <v>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v>
      </c>
      <c r="D1750" s="2"/>
    </row>
    <row r="1751">
      <c r="A1751" s="1" t="s">
        <v>59</v>
      </c>
      <c r="B1751" s="1" t="s">
        <v>2871</v>
      </c>
      <c r="C1751" s="2" t="str">
        <f>IFERROR(__xludf.DUMMYFUNCTION("GOOGLETRANSLATE(B1751, ""en"", ""vi"")"),"Đoạn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Điều"&amp;" thú vị là, thành phần của nó tránh được bất kỳ sự liên quan nào đến [I1N2S3T4R5U6M7E8N9T0S1] và [ti0me1 s2ig3na4tu5re6] được sử dụng khác với thông thường. Do đó, âm nhạc toát ra chất lượng chậm chạp trong khi thể hiện [E1M2O3T4I5O6N7].")</f>
        <v>Đoạn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 thú vị là, thành phần của nó tránh được bất kỳ sự liên quan nào đến [I1N2S3T4R5U6M7E8N9T0S1] và [ti0me1 s2ig3na4tu5re6] được sử dụng khác với thông thường. Do đó, âm nhạc toát ra chất lượng chậm chạp trong khi thể hiện [E1M2O3T4I5O6N7].</v>
      </c>
      <c r="D1751" s="2"/>
    </row>
    <row r="1752">
      <c r="A1752" s="1" t="s">
        <v>1871</v>
      </c>
      <c r="B1752" s="1" t="s">
        <v>2872</v>
      </c>
      <c r="C1752" s="2" t="str">
        <f>IFERROR(__xludf.DUMMYFUNCTION("GOOGLETRANSLATE(B1752, ""en"", ""vi"")"),"Nhạc tốc độ cao sử dụng [[K01E12Y23]3 k4ey5] để tạo ra một bảng âm thanh phong phú và sống động khi nó phát triển đến [[N01U12M23_34B45A56R67S78]8 b9ar0s1].")</f>
        <v>Nhạc tốc độ cao sử dụng [[K01E12Y23]3 k4ey5] để tạo ra một bảng âm thanh phong phú và sống động khi nó phát triển đến [[N01U12M23_34B45A56R67S78]8 b9ar0s1].</v>
      </c>
      <c r="D1752" s="2"/>
    </row>
    <row r="1753">
      <c r="A1753" s="1" t="s">
        <v>525</v>
      </c>
      <c r="B1753" s="1" t="s">
        <v>2873</v>
      </c>
      <c r="C1753" s="2" t="str">
        <f>IFERROR(__xludf.DUMMYFUNCTION("GOOGLETRANSLATE(B1753, ""en"", ""vi"")"),"Loại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[t"&amp;"i0me1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n"&amp;"ên một bản nhạc lôi cuốn và khác biệt, chắc chắn để lại ấn tượng cho người nghe.")</f>
        <v>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nên một bản nhạc lôi cuốn và khác biệt, chắc chắn để lại ấn tượng cho người nghe.</v>
      </c>
      <c r="D1753" s="2"/>
    </row>
    <row r="1754">
      <c r="A1754" s="1" t="s">
        <v>291</v>
      </c>
      <c r="B1754" s="1" t="s">
        <v>2874</v>
      </c>
      <c r="C1754" s="2" t="str">
        <f>IFERROR(__xludf.DUMMYFUNCTION("GOOGLETRANSLATE(B1754, ""en"", ""vi"")"),"Dải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sá"&amp;"ng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hộ"&amp;"i để kết nối mật thiết hơn với bản nhạc. Nhìn chung, âm nhạc này là minh chứng cho sức mạnh của sự sáng tạo và tầm quan trọng của việc chấp nhận rủi ro trong việc theo đuổi biểu hiện nghệ thuật.")</f>
        <v>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hội để kết nối mật thiết hơn với bản nhạc. Nhìn chung, âm nhạc này là minh chứng cho sức mạnh của sự sáng tạo và tầm quan trọng của việc chấp nhận rủi ro trong việc theo đuổi biểu hiện nghệ thuật.</v>
      </c>
      <c r="D1754" s="2"/>
    </row>
    <row r="1755">
      <c r="A1755" s="1" t="s">
        <v>2875</v>
      </c>
      <c r="B1755" s="1" t="s">
        <v>2876</v>
      </c>
      <c r="C1755" s="2" t="str">
        <f>IFERROR(__xludf.DUMMYFUNCTION("GOOGLETRANSLATE(B1755, ""en"", ""vi"")"),"Bài hát này được sáng tác trong [[K01E12Y23]3 k4ey5] và có phần beat rất thoải mái. [ti0me1 s2ig3na4tu5re6] của bản nhạc là [T1I2M3E4_5S6I7G8N9A0T1U2R3E4].")</f>
        <v>Bài hát này được sáng tác trong [[K01E12Y23]3 k4ey5] và có phần beat rất thoải mái. [ti0me1 s2ig3na4tu5re6] của bản nhạc là [T1I2M3E4_5S6I7G8N9A0T1U2R3E4].</v>
      </c>
      <c r="D1755" s="2"/>
    </row>
    <row r="1756">
      <c r="A1756" s="1" t="s">
        <v>100</v>
      </c>
      <c r="B1756" s="1" t="s">
        <v>2877</v>
      </c>
      <c r="C1756" s="2" t="str">
        <f>IFERROR(__xludf.DUMMYFUNCTION("GOOGLETRANSLATE(B1756, ""en"", ""vi"")"),"Việc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điệu"&amp;" cân bằng và cố tình bỏ qua việc sử dụng [I1N2S3T4R5U6M7E8N9T0S1] trong cách sắp xếp. Ngoài ra, bài hát còn có một [ti0me1 s2ig3na4tu5re6] không thường được tìm thấy, cụ thể là [T1I2M3E4_5S6I7G8N9A0T1U2R3E4]. Với [te0mp1o2] nhanh chóng, bản nhạc này đã th"&amp;"ấm nhuần [E1M2O3T4I5O6N7].")</f>
        <v>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 cân bằng và cố tình bỏ qua việc sử dụng [I1N2S3T4R5U6M7E8N9T0S1] trong cách sắp xếp. Ngoài ra, bài hát còn có một [ti0me1 s2ig3na4tu5re6] không thường được tìm thấy, cụ thể là [T1I2M3E4_5S6I7G8N9A0T1U2R3E4]. Với [te0mp1o2] nhanh chóng, bản nhạc này đã thấm nhuần [E1M2O3T4I5O6N7].</v>
      </c>
      <c r="D1756" s="2"/>
    </row>
    <row r="1757">
      <c r="A1757" s="1" t="s">
        <v>381</v>
      </c>
      <c r="B1757" s="1" t="s">
        <v>2878</v>
      </c>
      <c r="C1757" s="2" t="str">
        <f>IFERROR(__xludf.DUMMYFUNCTION("GOOGLETRANSLATE(B1757, ""en"", ""vi"")"),"Dải cao độ của [R1A2N3G4E5] [oc0ta1ve2s3] tạo thêm nét đặc biệt cho âm nhạc, nhấn mạnh chiều sâu cảm xúc của nó, trong khi âm nhạc được làm phong phú hơn nhờ [I1N2S3T4R5U6M7E8N9T0S1].")</f>
        <v>Dải cao độ của [R1A2N3G4E5] [oc0ta1ve2s3] tạo thêm nét đặc biệt cho âm nhạc, nhấn mạnh chiều sâu cảm xúc của nó, trong khi âm nhạc được làm phong phú hơn nhờ [I1N2S3T4R5U6M7E8N9T0S1].</v>
      </c>
      <c r="D1757" s="2"/>
    </row>
    <row r="1758">
      <c r="A1758" s="1" t="s">
        <v>1156</v>
      </c>
      <c r="B1758" s="1" t="s">
        <v>2879</v>
      </c>
      <c r="C1758" s="2" t="str">
        <f>IFERROR(__xludf.DUMMYFUNCTION("GOOGLETRANSLATE(B1758, ""en"", ""vi"")"),"Loại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"&amp;"phần trình diễn âm nhạc của nó. Với nhịp [T1I2M3E4_5S6I7G8N9A0T1U2R3E4] và nhịp [te0mp1o2] chậm, bài hát này phá vỡ các mẫu âm thanh [G1E2N3R4E5] thông thường.")</f>
        <v>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phần trình diễn âm nhạc của nó. Với nhịp [T1I2M3E4_5S6I7G8N9A0T1U2R3E4] và nhịp [te0mp1o2] chậm, bài hát này phá vỡ các mẫu âm thanh [G1E2N3R4E5] thông thường.</v>
      </c>
      <c r="D1758" s="2"/>
    </row>
    <row r="1759">
      <c r="A1759" s="1" t="s">
        <v>2880</v>
      </c>
      <c r="B1759" s="1" t="s">
        <v>2881</v>
      </c>
      <c r="C1759" s="2" t="str">
        <f>IFERROR(__xludf.DUMMYFUNCTION("GOOGLETRANSLATE(B1759, ""en"", ""vi"")"),"Âm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xú"&amp;"c của âm nhạc. Nhìn chung, dải cao độ nhỏ gọn của bài hát góp phần tạo nên hiệu ứng mạnh mẽ đối với người nghe, khiến bài hát trở thành một trải nghiệm âm nhạc thú vị và đáng nhớ.")</f>
        <v>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xúc của âm nhạc. Nhìn chung, dải cao độ nhỏ gọn của bài hát góp phần tạo nên hiệu ứng mạnh mẽ đối với người nghe, khiến bài hát trở thành một trải nghiệm âm nhạc thú vị và đáng nhớ.</v>
      </c>
      <c r="D1759" s="2"/>
    </row>
    <row r="1760">
      <c r="A1760" s="1" t="s">
        <v>29</v>
      </c>
      <c r="B1760" s="1" t="s">
        <v>2882</v>
      </c>
      <c r="C1760" s="2" t="str">
        <f>IFERROR(__xludf.DUMMYFUNCTION("GOOGLETRANSLATE(B1760, ""en"", ""vi"")"),"Âm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v"&amp;"ẻ đẹp của nó. Dù thưởng thức một mình hay chia sẻ với người khác, âm nhạc này đều có khả năng chạm đến trái tim và tâm hồn một cách sâu sắc, khiến nó trở thành một trải nghiệm nghe thực sự khó quên.")</f>
        <v>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vẻ đẹp của nó. Dù thưởng thức một mình hay chia sẻ với người khác, âm nhạc này đều có khả năng chạm đến trái tim và tâm hồn một cách sâu sắc, khiến nó trở thành một trải nghiệm nghe thực sự khó quên.</v>
      </c>
      <c r="D1760" s="2"/>
    </row>
    <row r="1761">
      <c r="A1761" s="1" t="s">
        <v>797</v>
      </c>
      <c r="B1761" s="1" t="s">
        <v>2883</v>
      </c>
      <c r="C1761" s="2" t="str">
        <f>IFERROR(__xludf.DUMMYFUNCTION("GOOGLETRANSLATE(B1761, ""en"", ""vi"")"),"Bạn có thể đếm [[N01U12M23_34B45A56R67S78]8 b9ar0s1] trong bài hát này.")</f>
        <v>Bạn có thể đếm [[N01U12M23_34B45A56R67S78]8 b9ar0s1] trong bài hát này.</v>
      </c>
      <c r="D1761" s="2"/>
    </row>
    <row r="1762">
      <c r="A1762" s="1" t="s">
        <v>229</v>
      </c>
      <c r="B1762" s="1" t="s">
        <v>2884</v>
      </c>
      <c r="C1762" s="2" t="str">
        <f>IFERROR(__xludf.DUMMYFUNCTION("GOOGLETRANSLATE(B1762, ""en"", ""vi"")"),"Bài hát bao gồm khoảng [[N01U12M23_34B45A56R67S78]8 b9ar0s1] và có độ dài [T1M213] giây. Âm thanh của nó được tạo ra thông qua việc sử dụng [I1N2S3T4R5U6M7E8N9T0S1].")</f>
        <v>Bài hát bao gồm khoảng [[N01U12M23_34B45A56R67S78]8 b9ar0s1] và có độ dài [T1M213] giây. Âm thanh của nó được tạo ra thông qua việc sử dụng [I1N2S3T4R5U6M7E8N9T0S1].</v>
      </c>
      <c r="D1762" s="2"/>
    </row>
    <row r="1763">
      <c r="A1763" s="1" t="s">
        <v>2885</v>
      </c>
      <c r="B1763" s="1" t="s">
        <v>2886</v>
      </c>
      <c r="C1763" s="2" t="str">
        <f>IFERROR(__xludf.DUMMYFUNCTION("GOOGLETRANSLATE(B1763, ""en"", ""vi"")"),"Bản nhạc đang được phát có [te0mp1o2] vừa phải và bản thân bài hát cũng có nhịp điệu rất êm dịu và nhẹ nhàng.")</f>
        <v>Bản nhạc đang được phát có [te0mp1o2] vừa phải và bản thân bài hát cũng có nhịp điệu rất êm dịu và nhẹ nhàng.</v>
      </c>
      <c r="D1763" s="2"/>
    </row>
    <row r="1764">
      <c r="A1764" s="1" t="s">
        <v>1652</v>
      </c>
      <c r="B1764" s="1" t="s">
        <v>2887</v>
      </c>
      <c r="C1764" s="2" t="str">
        <f>IFERROR(__xludf.DUMMYFUNCTION("GOOGLETRANSLATE(B1764, ""en"", ""vi"")"),"Phạm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"&amp;"êm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tru"&amp;"yền thống của thể loại [G1E2N3R4E5], nhưng dòng nhạc này vẫn khám phá những lãnh thổ mới và mở rộng ranh giới của nó.")</f>
        <v>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truyền thống của thể loại [G1E2N3R4E5], nhưng dòng nhạc này vẫn khám phá những lãnh thổ mới và mở rộng ranh giới của nó.</v>
      </c>
      <c r="D1764" s="2"/>
    </row>
    <row r="1765">
      <c r="A1765" s="1" t="s">
        <v>156</v>
      </c>
      <c r="B1765" s="1" t="s">
        <v>2888</v>
      </c>
      <c r="C1765" s="2" t="str">
        <f>IFERROR(__xludf.DUMMYFUNCTION("GOOGLETRANSLATE(B1765, ""en"", ""vi"")"),"Bài hát có độ dài [T1M213] giây và không phản ánh các quy ước âm nhạc thông thường của phong cách [G1E2N3R4E5]. Mặc dù khác xa với chuẩn mực nhưng bài hát này mang lại trải nghiệm nghe độc ​​đáo với cách tiếp cận độc đáo đối với thể loại này. Sự sai lệch "&amp;"so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giản là "&amp;"thích khám phá các phong cách âm nhạc khác nhau thì bài hát này chắc chắn rất đáng nghe.")</f>
        <v>Bài hát có độ dài [T1M213] giây và không phản ánh các quy ước âm nhạc thông thường của phong cách [G1E2N3R4E5]. Mặc dù khác xa với chuẩn mực nhưng bài hát này mang lại trải nghiệm nghe độc ​​đáo với cách tiếp cận độc đáo đối với thể loại này. Sự sai lệch 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giản là thích khám phá các phong cách âm nhạc khác nhau thì bài hát này chắc chắn rất đáng nghe.</v>
      </c>
      <c r="D1765" s="2"/>
    </row>
    <row r="1766">
      <c r="A1766" s="1" t="s">
        <v>2889</v>
      </c>
      <c r="B1766" s="1" t="s">
        <v>2890</v>
      </c>
      <c r="C1766" s="2" t="str">
        <f>IFERROR(__xludf.DUMMYFUNCTION("GOOGLETRANSLATE(B1766, ""en"", ""vi"")"),"Bản nhạc này có dải cao độ [R1A2N3G4E5] [oc0ta1ve2s3] và sử dụng [[K01E12Y23]3 k4ey5] để tạo ra bầu không khí khác biệt. Nhịp điệu rất sôi động và âm nhạc ở [T1I2M3E4_5S6I7G8N9A0T1U2R3E4]. [I1N2S3T4R5U6M7E8N9T0S1] bổ sung vào bản phối âm nhạc tổng thể, tạ"&amp;"o ra trải nghiệm năng động và hấp dẫn cho người nghe.")</f>
        <v>Bản nhạc này có dải cao độ [R1A2N3G4E5] [oc0ta1ve2s3] và sử dụng [[K01E12Y23]3 k4ey5] để tạo ra bầu không khí khác biệt. Nhịp điệu rất sôi động và âm nhạc ở [T1I2M3E4_5S6I7G8N9A0T1U2R3E4]. [I1N2S3T4R5U6M7E8N9T0S1] bổ sung vào bản phối âm nhạc tổng thể, tạo ra trải nghiệm năng động và hấp dẫn cho người nghe.</v>
      </c>
      <c r="D1766" s="2"/>
    </row>
    <row r="1767">
      <c r="A1767" s="1" t="s">
        <v>170</v>
      </c>
      <c r="B1767" s="1" t="s">
        <v>2891</v>
      </c>
      <c r="C1767" s="2" t="str">
        <f>IFERROR(__xludf.DUMMYFUNCTION("GOOGLETRANSLATE(B1767, ""en"", ""vi"")"),"[te0mp1o2] vừa phải của bản nhạc này, kết hợp với hương vị độc đáo được thêm vào bởi [[K01E12Y23]3 k4ey5], tạo nên một âm thanh đặc biệt và quyến rũ.")</f>
        <v>[te0mp1o2] vừa phải của bản nhạc này, kết hợp với hương vị độc đáo được thêm vào bởi [[K01E12Y23]3 k4ey5], tạo nên một âm thanh đặc biệt và quyến rũ.</v>
      </c>
      <c r="D1767" s="2"/>
    </row>
    <row r="1768">
      <c r="A1768" s="1" t="s">
        <v>1404</v>
      </c>
      <c r="B1768" s="1" t="s">
        <v>2892</v>
      </c>
      <c r="C1768" s="2" t="str">
        <f>IFERROR(__xludf.DUMMYFUNCTION("GOOGLETRANSLATE(B1768, ""en"", ""vi"")"),"Phạm vi cao độ của bản nhạc này là [R1A2N3G4E5] [oc0ta1ve2s3] mang lại trải nghiệm nghe độc ​​đáo và đáng nhớ, trong khi [[K01E12Y23]3 k4ey5] mang lại chất lượng cảm xúc đặc biệt. Phát trong [T1M213] giây, âm nhạc dựa trên [[T01I12M23E34_45S56I67G78N89A90"&amp;"T01U12R23E34]4 t5im6e 7si8gn9at0ur1e2] và hoàn toàn thuộc thể loại [G1E2N3R4E5], bao gồm [[N01U12M23_34B45A5 6R67S78]8 b9ar0s1] xuyên suốt bài hát.")</f>
        <v>Phạm vi cao độ của bản nhạc này là [R1A2N3G4E5] [oc0ta1ve2s3] mang lại trải nghiệm nghe độc ​​đáo và đáng nhớ, trong khi [[K01E12Y23]3 k4ey5] mang lại chất lượng cảm xúc đặc biệt. Phát trong [T1M213] giây, âm nhạc dựa trên [[T01I12M23E34_45S56I67G78N89A90T01U12R23E34]4 t5im6e 7si8gn9at0ur1e2] và hoàn toàn thuộc thể loại [G1E2N3R4E5], bao gồm [[N01U12M23_34B45A5 6R67S78]8 b9ar0s1] xuyên suốt bài hát.</v>
      </c>
      <c r="D1768" s="2"/>
    </row>
    <row r="1769">
      <c r="A1769" s="1" t="s">
        <v>2893</v>
      </c>
      <c r="B1769" s="1" t="s">
        <v>2894</v>
      </c>
      <c r="C1769" s="2" t="str">
        <f>IFERROR(__xludf.DUMMYFUNCTION("GOOGLETRANSLATE(B1769, ""en"", ""vi"")"),"Trải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tổng"&amp;" thể của âm nhạc. Mặc dù [te0mp1o2] vừa phải, bài hát sử dụng [[T01I12M23E34_45S56I67G78N89A90T01U12R23E34]4 t5im6e 7si8gn9at0ur1e2] không điển hình, góp phần tạo nên nét độc đáo và khác biệt của sáng tác.")</f>
        <v>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 thể của âm nhạc. Mặc dù [te0mp1o2] vừa phải, bài hát sử dụng [[T01I12M23E34_45S56I67G78N89A90T01U12R23E34]4 t5im6e 7si8gn9at0ur1e2] không điển hình, góp phần tạo nên nét độc đáo và khác biệt của sáng tác.</v>
      </c>
      <c r="D1769" s="2"/>
    </row>
    <row r="1770">
      <c r="A1770" s="1" t="s">
        <v>2895</v>
      </c>
      <c r="B1770" s="1" t="s">
        <v>2896</v>
      </c>
      <c r="C1770" s="2" t="str">
        <f>IFERROR(__xludf.DUMMYFUNCTION("GOOGLETRANSLATE(B1770, ""en"", ""vi"")"),"Việc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giúp"&amp;" bổ sung cho cảm giác tổng thể của âm nhạc. Điều thú vị là, bố cục này không dựa vào việc sử dụng [I1N2S3T4R5U6M7E8N9T0S1], nhưng nó vẫn đạt được tác động mạnh mẽ và truyền tải thông điệp của mình một cách hiệu quả.")</f>
        <v>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 bổ sung cho cảm giác tổng thể của âm nhạc. Điều thú vị là, bố cục này không dựa vào việc sử dụng [I1N2S3T4R5U6M7E8N9T0S1], nhưng nó vẫn đạt được tác động mạnh mẽ và truyền tải thông điệp của mình một cách hiệu quả.</v>
      </c>
      <c r="D1770" s="2"/>
    </row>
    <row r="1771">
      <c r="A1771" s="1" t="s">
        <v>2897</v>
      </c>
      <c r="B1771" s="1" t="s">
        <v>2898</v>
      </c>
      <c r="C1771" s="2" t="str">
        <f>IFERROR(__xludf.DUMMYFUNCTION("GOOGLETRANSLATE(B1771, ""en"", ""vi"")"),"Bằng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phá"&amp;" vỡ chuẩn mực, tạo ra âm thanh độc đáo và mới mẻ, khiến nó trở nên khác biệt so với phần còn lại.")</f>
        <v>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 vỡ chuẩn mực, tạo ra âm thanh độc đáo và mới mẻ, khiến nó trở nên khác biệt so với phần còn lại.</v>
      </c>
      <c r="D1771" s="2"/>
    </row>
    <row r="1772">
      <c r="A1772" s="1" t="s">
        <v>758</v>
      </c>
      <c r="B1772" s="1" t="s">
        <v>2899</v>
      </c>
      <c r="C1772" s="2" t="str">
        <f>IFERROR(__xludf.DUMMYFUNCTION("GOOGLETRANSLATE(B1772,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và"&amp;"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đế"&amp;"m [[N01U12M23_34B45A56R67S78]8 b9ar0s1] trong bài hát này.")</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đếm [[N01U12M23_34B45A56R67S78]8 b9ar0s1] trong bài hát này.</v>
      </c>
      <c r="D1772" s="2"/>
    </row>
    <row r="1773">
      <c r="A1773" s="1" t="s">
        <v>2900</v>
      </c>
      <c r="B1773" s="1" t="s">
        <v>2901</v>
      </c>
      <c r="C1773" s="2" t="str">
        <f>IFERROR(__xludf.DUMMYFUNCTION("GOOGLETRANSLATE(B1773, ""en"", ""vi"")"),"Với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đ"&amp;"iệu của bài hát này không đủ sôi động để nhảy nhưng [te0mp1o2] của nó vẫn chậm. Thông qua các yếu tố du dương, âm nhạc truyền tải [E1M2O3T4I5O6N7].")</f>
        <v>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điệu của bài hát này không đủ sôi động để nhảy nhưng [te0mp1o2] của nó vẫn chậm. Thông qua các yếu tố du dương, âm nhạc truyền tải [E1M2O3T4I5O6N7].</v>
      </c>
      <c r="D1773" s="2"/>
    </row>
    <row r="1774">
      <c r="A1774" s="1" t="s">
        <v>1354</v>
      </c>
      <c r="B1774" s="1" t="s">
        <v>2902</v>
      </c>
      <c r="C1774" s="2" t="str">
        <f>IFERROR(__xludf.DUMMYFUNCTION("GOOGLETRANSLATE(B1774, ""en"", ""vi"")"),"Âm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"&amp;"diễn âm nhạc, tạo ra nhịp độ nhanh và phong cách khác với các đặc điểm thông thường của thể loại [G1E2N3R4E5]. Nhạc ở [T1I2M3E4_5S6I7G8N9A0T1U2R3E4].")</f>
        <v>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diễn âm nhạc, tạo ra nhịp độ nhanh và phong cách khác với các đặc điểm thông thường của thể loại [G1E2N3R4E5]. Nhạc ở [T1I2M3E4_5S6I7G8N9A0T1U2R3E4].</v>
      </c>
      <c r="D1774" s="2"/>
    </row>
    <row r="1775">
      <c r="A1775" s="1" t="s">
        <v>515</v>
      </c>
      <c r="B1775" s="1" t="s">
        <v>2903</v>
      </c>
      <c r="C1775" s="2" t="str">
        <f>IFERROR(__xludf.DUMMYFUNCTION("GOOGLETRANSLATE(B1775, ""en"", ""vi"")"),"Sáng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f>
        <v>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v>
      </c>
      <c r="D1775" s="2"/>
    </row>
    <row r="1776">
      <c r="A1776" s="1" t="s">
        <v>2904</v>
      </c>
      <c r="B1776" s="1" t="s">
        <v>2905</v>
      </c>
      <c r="C1776" s="2" t="str">
        <f>IFERROR(__xludf.DUMMYFUNCTION("GOOGLETRANSLATE(B1776, ""en"", ""vi"")"),"Bài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tạo"&amp;" nên trải nghiệm âm nhạc độc đáo và hấp dẫn.")</f>
        <v>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 nên trải nghiệm âm nhạc độc đáo và hấp dẫn.</v>
      </c>
      <c r="D1776" s="2"/>
    </row>
    <row r="1777">
      <c r="A1777" s="1" t="s">
        <v>2906</v>
      </c>
      <c r="B1777" s="1" t="s">
        <v>2907</v>
      </c>
      <c r="C1777" s="2" t="str">
        <f>IFERROR(__xludf.DUMMYFUNCTION("GOOGLETRANSLATE(B1777, ""en"", ""vi"")"),"Đoạn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cực "&amp;"kỳ mạnh mẽ, tạo thêm một tầng chiều sâu khác cho trải nghiệm tổng thể.")</f>
        <v>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cực kỳ mạnh mẽ, tạo thêm một tầng chiều sâu khác cho trải nghiệm tổng thể.</v>
      </c>
      <c r="D1777" s="2"/>
    </row>
    <row r="1778">
      <c r="A1778" s="1" t="s">
        <v>2908</v>
      </c>
      <c r="B1778" s="1" t="s">
        <v>2909</v>
      </c>
      <c r="C1778" s="2" t="str">
        <f>IFERROR(__xludf.DUMMYFUNCTION("GOOGLETRANSLATE(B1778, ""en"", ""vi"")"),"Dải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[T"&amp;"1M213]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giữ"&amp;"a các yếu tố âm nhạc này mang lại trải nghiệm nghe lôi cuốn và hấp dẫn.")</f>
        <v>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 các yếu tố âm nhạc này mang lại trải nghiệm nghe lôi cuốn và hấp dẫn.</v>
      </c>
      <c r="D1778" s="2"/>
    </row>
    <row r="1779">
      <c r="A1779" s="1" t="s">
        <v>1836</v>
      </c>
      <c r="B1779" s="1" t="s">
        <v>2910</v>
      </c>
      <c r="C1779" s="2" t="str">
        <f>IFERROR(__xludf.DUMMYFUNCTION("GOOGLETRANSLATE(B1779, ""en"", ""vi"")"),"Bài hát này, một sự thể hiện thực sự của thể loại [G1E2N3R4E5], có thời lượng [T1M213] giây.")</f>
        <v>Bài hát này, một sự thể hiện thực sự của thể loại [G1E2N3R4E5], có thời lượng [T1M213] giây.</v>
      </c>
      <c r="D1779" s="2"/>
    </row>
    <row r="1780">
      <c r="A1780" s="1" t="s">
        <v>2911</v>
      </c>
      <c r="B1780" s="1" t="s">
        <v>2912</v>
      </c>
      <c r="C1780" s="2" t="str">
        <f>IFERROR(__xludf.DUMMYFUNCTION("GOOGLETRANSLATE(B1780, ""en"", ""vi"")"),"Âm nhạc [G1E2N3R4E5] trong bài hát này không phải là sự thể hiện chân thực của thể loại này, nhưng việc sử dụng [[K01E12Y23]3 k4ey5] mang lại cho bài hát một chất lượng cảm xúc đặc biệt. Ngoài ra, [[T01I12M23E34_45S56I67G78N89A90T01U12R23E34]4 t5im6e 7si8"&amp;"gn9at0ur1e2] của bài hát không điển hình, càng làm tăng thêm âm thanh độc đáo của bài hát. Nhìn chung, sự kết hợp của các yếu tố âm nhạc này tạo ra trải nghiệm nghe khác biệt và đáng nhớ.")</f>
        <v>Âm nhạc [G1E2N3R4E5] trong bài hát này không phải là sự thể hiện chân thực của thể loại này, nhưng việc sử dụng [[K01E12Y23]3 k4ey5] mang lại cho bài hát một chất lượng cảm xúc đặc biệt. Ngoài ra, [[T01I12M23E34_45S56I67G78N89A90T01U12R23E34]4 t5im6e 7si8gn9at0ur1e2] của bài hát không điển hình, càng làm tăng thêm âm thanh độc đáo của bài hát. Nhìn chung, sự kết hợp của các yếu tố âm nhạc này tạo ra trải nghiệm nghe khác biệt và đáng nhớ.</v>
      </c>
      <c r="D1780" s="2"/>
    </row>
    <row r="1781">
      <c r="A1781" s="1" t="s">
        <v>1023</v>
      </c>
      <c r="B1781" s="1" t="s">
        <v>2913</v>
      </c>
      <c r="C1781" s="2" t="str">
        <f>IFERROR(__xludf.DUMMYFUNCTION("GOOGLETRANSLATE(B1781, ""en"", ""vi"")"),"""Bạn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đ"&amp;"iện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"&amp;"và đáng chú ý do không có nhạc đệm truyền thống.")</f>
        <v>"Bạn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và đáng chú ý do không có nhạc đệm truyền thống.</v>
      </c>
      <c r="D1781" s="2"/>
    </row>
    <row r="1782">
      <c r="A1782" s="1" t="s">
        <v>2914</v>
      </c>
      <c r="B1782" s="1" t="s">
        <v>2915</v>
      </c>
      <c r="C1782" s="2" t="str">
        <f>IFERROR(__xludf.DUMMYFUNCTION("GOOGLETRANSLATE(B1782, ""en"", ""vi"")"),"Âm nhạc trong bài hát này bị ảnh hưởng bởi [A1R2T3I4S5T6] và do đó, [I1N2S3T4R5U6M7E8N9T0S1] không phải là một phần của nhạc cụ.")</f>
        <v>Âm nhạc trong bài hát này bị ảnh hưởng bởi [A1R2T3I4S5T6] và do đó, [I1N2S3T4R5U6M7E8N9T0S1] không phải là một phần của nhạc cụ.</v>
      </c>
      <c r="D1782" s="2"/>
    </row>
    <row r="1783">
      <c r="A1783" s="1" t="s">
        <v>487</v>
      </c>
      <c r="B1783" s="1" t="s">
        <v>2916</v>
      </c>
      <c r="C1783" s="2" t="str">
        <f>IFERROR(__xludf.DUMMYFUNCTION("GOOGLETRANSLATE(B1783, ""en"", ""vi"")"),"Nó tạo ra một bầu không khí tràn đầy năng lượng và sống động.
[te0mp1o2] nhanh của bản nhạc này tạo ra một bầu không khí tràn đầy năng lượng và sống động.")</f>
        <v>Nó tạo ra một bầu không khí tràn đầy năng lượng và sống động.
[te0mp1o2] nhanh của bản nhạc này tạo ra một bầu không khí tràn đầy năng lượng và sống động.</v>
      </c>
      <c r="D1783" s="2"/>
    </row>
    <row r="1784">
      <c r="A1784" s="1" t="s">
        <v>2917</v>
      </c>
      <c r="B1784" s="1" t="s">
        <v>2918</v>
      </c>
      <c r="C1784" s="2" t="str">
        <f>IFERROR(__xludf.DUMMYFUNCTION("GOOGLETRANSLATE(B1784, ""en"", ""vi"")"),"Âm nhạc của bài hát này có đặc điểm là phạm vi cao độ giới hạn là [R1A2N3G4E5] [oc0ta1ve2s3], cho phép nhấn mạnh hơn vào các sắc thái của giai điệu và nhịp điệu. Nó có nhịp điệu rất thoải mái và tiến triển qua [[N01U12M23_34B45A56R67S78]8 b9ar0s1]. Điều t"&amp;"hú vị là bài hát đã chọn không kết hợp [I1N2S3T4R5U6M7E8N9T0S1]. Sự kết hợp của những yếu tố này tạo nên chất lượng cảm xúc độc đáo được truyền tải qua âm nhạc.")</f>
        <v>Âm nhạc của bài hát này có đặc điểm là phạm vi cao độ giới hạn là [R1A2N3G4E5] [oc0ta1ve2s3], cho phép nhấn mạnh hơn vào các sắc thái của giai điệu và nhịp điệu. Nó có nhịp điệu rất thoải mái và tiến triển qua [[N01U12M23_34B45A56R67S78]8 b9ar0s1]. Điều thú vị là bài hát đã chọn không kết hợp [I1N2S3T4R5U6M7E8N9T0S1]. Sự kết hợp của những yếu tố này tạo nên chất lượng cảm xúc độc đáo được truyền tải qua âm nhạc.</v>
      </c>
      <c r="D1784" s="2"/>
    </row>
    <row r="1785">
      <c r="A1785" s="1" t="s">
        <v>2919</v>
      </c>
      <c r="B1785" s="1" t="s">
        <v>2920</v>
      </c>
      <c r="C1785" s="2" t="str">
        <f>IFERROR(__xludf.DUMMYFUNCTION("GOOGLETRANSLATE(B1785, ""en"", ""vi"")"),"Âm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độ"&amp;" thoải mái và không có [I1N2S3T4R5U6M7E8N9T0S1] trong đó. Thời gian phát của bài hát là [T1M213] giây và [ti0me1 s2ig3na4tu5re6] của nó khác thường, bao gồm [T1I2M3E4_5S6I7G8N9A0T1U2R3E4] nhịp trên mỗi ô nhịp. Thông qua [[N01U12M23_34B45A56R67S78]8 b9ar0s"&amp;"1], âm nhạc thể hiện [E1M2O3T4I5O6N7], tạo nên trải nghiệm nghe lôi cuốn và đầy cảm xúc.")</f>
        <v>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 thoải mái và không có [I1N2S3T4R5U6M7E8N9T0S1] trong đó. Thời gian phát của bài hát là [T1M213] giây và [ti0me1 s2ig3na4tu5re6] của nó khác thường, bao gồm [T1I2M3E4_5S6I7G8N9A0T1U2R3E4] nhịp trên mỗi ô nhịp. Thông qua [[N01U12M23_34B45A56R67S78]8 b9ar0s1], âm nhạc thể hiện [E1M2O3T4I5O6N7], tạo nên trải nghiệm nghe lôi cuốn và đầy cảm xúc.</v>
      </c>
      <c r="D1785" s="2"/>
    </row>
    <row r="1786">
      <c r="A1786" s="1" t="s">
        <v>487</v>
      </c>
      <c r="B1786" s="1" t="s">
        <v>2921</v>
      </c>
      <c r="C1786" s="2" t="str">
        <f>IFERROR(__xludf.DUMMYFUNCTION("GOOGLETRANSLATE(B1786, ""en"", ""vi"")"),"Bài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"&amp;"hỏi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f>
        <v>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v>
      </c>
      <c r="D1786" s="2"/>
    </row>
    <row r="1787">
      <c r="A1787" s="1" t="s">
        <v>1488</v>
      </c>
      <c r="B1787" s="1" t="s">
        <v>2922</v>
      </c>
      <c r="C1787" s="2" t="str">
        <f>IFERROR(__xludf.DUMMYFUNCTION("GOOGLETRANSLATE(B1787, ""en"", ""vi"")"),"Bản nhạc là một sáng tác độc đáo và có độ vang, thể hiện dải cao độ trong [R1A2N3G4E5] [oc0ta1ve2s3] và sử dụng [[K01E12Y23]3 k4ey5] để tạo ra âm thanh đặc biệt. Bài hát kéo dài [T1M213] giây và có nhịp điệu sôi động, kèm theo việc sử dụng [I1N2S3T4R5U6M7"&amp;"E8N9T0S1]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đầy cảm"&amp;" xúc cho người nghe.")</f>
        <v>Bản nhạc là một sáng tác độc đáo và có độ vang, thể hiện dải cao độ trong [R1A2N3G4E5] [oc0ta1ve2s3] và sử dụng [[K01E12Y23]3 k4ey5] để tạo ra âm thanh đặc biệt. Bài hát kéo dài [T1M213] giây và có nhịp điệu sôi động, kèm theo việc sử dụng [I1N2S3T4R5U6M7E8N9T0S1]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đầy cảm xúc cho người nghe.</v>
      </c>
      <c r="D1787" s="2"/>
    </row>
    <row r="1788">
      <c r="A1788" s="1" t="s">
        <v>2923</v>
      </c>
      <c r="B1788" s="1" t="s">
        <v>2924</v>
      </c>
      <c r="C1788" s="2" t="str">
        <f>IFERROR(__xludf.DUMMYFUNCTION("GOOGLETRANSLATE(B1788, ""en"", ""vi"")"),"Trong bản nhạc này, [[T01I12M23E34_45S56I67G78N89A90T01U12R23E34]4 t5im6e 7si8gn9at0ur1e2] được sử dụng để tạo ra nhịp điệu sống động. Mặc dù sống động nhưng bạn sẽ không nghe thấy bất kỳ [I1N2S3T4R5U6M7E8N9T0S1] nào trong bài hát này.")</f>
        <v>Trong bản nhạc này, [[T01I12M23E34_45S56I67G78N89A90T01U12R23E34]4 t5im6e 7si8gn9at0ur1e2] được sử dụng để tạo ra nhịp điệu sống động. Mặc dù sống động nhưng bạn sẽ không nghe thấy bất kỳ [I1N2S3T4R5U6M7E8N9T0S1] nào trong bài hát này.</v>
      </c>
      <c r="D1788" s="2"/>
    </row>
    <row r="1789">
      <c r="A1789" s="1" t="s">
        <v>259</v>
      </c>
      <c r="B1789" s="1" t="s">
        <v>2925</v>
      </c>
      <c r="C1789" s="2" t="str">
        <f>IFERROR(__xludf.DUMMYFUNCTION("GOOGLETRANSLATE(B1789, ""en"", ""vi"")"),"Âm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q"&amp;"uá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lấ"&amp;"p đầy bản nhạc. Nhìn chung, bài hát này là minh chứng cho sức mạnh của sự đơn giản trong việc tạo nên trải nghiệm âm nhạc giàu cảm xúc và đáng nhớ.")</f>
        <v>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lấp đầy bản nhạc. Nhìn chung, bài hát này là minh chứng cho sức mạnh của sự đơn giản trong việc tạo nên trải nghiệm âm nhạc giàu cảm xúc và đáng nhớ.</v>
      </c>
      <c r="D1789" s="2"/>
    </row>
    <row r="1790">
      <c r="A1790" s="1" t="s">
        <v>2926</v>
      </c>
      <c r="B1790" s="1" t="s">
        <v>2927</v>
      </c>
      <c r="C1790" s="2" t="str">
        <f>IFERROR(__xludf.DUMMYFUNCTION("GOOGLETRANSLATE(B1790, ""en"", ""vi"")"),"Bản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[I1N2S3T4R5U6M7E8N9T0S"&amp;"1]. Nhìn chung, bản nhạc này mang đến trải nghiệm độc đáo và nhẹ nhàng, kết hợp dải cao độ, [ke0y1], nhịp điệu và lựa chọn nhạc cụ để tạo ra âm thanh đáng nhớ có thể thu hút sự chú ý và cảm xúc của người nghe.")</f>
        <v>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[I1N2S3T4R5U6M7E8N9T0S1]. Nhìn chung, bản nhạc này mang đến trải nghiệm độc đáo và nhẹ nhàng, kết hợp dải cao độ, [ke0y1], nhịp điệu và lựa chọn nhạc cụ để tạo ra âm thanh đáng nhớ có thể thu hút sự chú ý và cảm xúc của người nghe.</v>
      </c>
      <c r="D1790" s="2"/>
    </row>
    <row r="1791">
      <c r="A1791" s="1" t="s">
        <v>2928</v>
      </c>
      <c r="B1791" s="1" t="s">
        <v>2929</v>
      </c>
      <c r="C1791" s="2" t="str">
        <f>IFERROR(__xludf.DUMMYFUNCTION("GOOGLETRANSLATE(B1791, ""en"", ""vi"")"),"Bài hát này dựa trên [[T01I12M23E34_45S56I67G78N89A90T01U12R23E34]4 t5im6e 7si8gn9at0ur1e2] và truyền tải [E1M2O3T4I5O6N7]. Nó có nhịp điệu nhất quán và vừa phải và không bao gồm bất kỳ [I1N2S3T4R5U6M7E8N9T0S1] nào.")</f>
        <v>Bài hát này dựa trên [[T01I12M23E34_45S56I67G78N89A90T01U12R23E34]4 t5im6e 7si8gn9at0ur1e2] và truyền tải [E1M2O3T4I5O6N7]. Nó có nhịp điệu nhất quán và vừa phải và không bao gồm bất kỳ [I1N2S3T4R5U6M7E8N9T0S1] nào.</v>
      </c>
      <c r="D1791" s="2"/>
    </row>
    <row r="1792">
      <c r="A1792" s="1" t="s">
        <v>398</v>
      </c>
      <c r="B1792" s="1" t="s">
        <v>2930</v>
      </c>
      <c r="C1792" s="2" t="str">
        <f>IFERROR(__xludf.DUMMYFUNCTION("GOOGLETRANSLATE(B1792, ""en"", ""vi"")"),"Bài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tố"&amp;" này góp phần tạo nên cấu trúc và cảm xúc tổng thể của bài hát.")</f>
        <v>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 này góp phần tạo nên cấu trúc và cảm xúc tổng thể của bài hát.</v>
      </c>
      <c r="D1792" s="2"/>
    </row>
    <row r="1793">
      <c r="A1793" s="1" t="s">
        <v>603</v>
      </c>
      <c r="B1793" s="1" t="s">
        <v>2931</v>
      </c>
      <c r="C1793" s="2" t="str">
        <f>IFERROR(__xludf.DUMMYFUNCTION("GOOGLETRANSLATE(B1793, ""en"", ""vi"")"),"Âm nhạc được phát ở nhịp độ cân bằng và bản nhạc có thời lượng [T1M213] giây.")</f>
        <v>Âm nhạc được phát ở nhịp độ cân bằng và bản nhạc có thời lượng [T1M213] giây.</v>
      </c>
      <c r="D1793" s="2"/>
    </row>
    <row r="1794">
      <c r="A1794" s="1" t="s">
        <v>2932</v>
      </c>
      <c r="B1794" s="1" t="s">
        <v>2933</v>
      </c>
      <c r="C1794" s="2" t="str">
        <f>IFERROR(__xludf.DUMMYFUNCTION("GOOGLETRANSLATE(B1794, ""en"", ""vi"")"),"[ti0me1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tr"&amp;"ưng bởi một cảm xúc cụ thể mà nó gợi lên. Thành phần của bài hát này được tạo thành từ tổng cộng [[N01U12M23_34B45A56R67S78]8 b9ar0s1].")</f>
        <v>[ti0me1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trưng bởi một cảm xúc cụ thể mà nó gợi lên. Thành phần của bài hát này được tạo thành từ tổng cộng [[N01U12M23_34B45A56R67S78]8 b9ar0s1].</v>
      </c>
      <c r="D1794" s="2"/>
    </row>
    <row r="1795">
      <c r="A1795" s="1" t="s">
        <v>2654</v>
      </c>
      <c r="B1795" s="1" t="s">
        <v>2934</v>
      </c>
      <c r="C1795" s="2" t="str">
        <f>IFERROR(__xludf.DUMMYFUNCTION("GOOGLETRANSLATE(B1795, ""en"", ""vi"")"),"[ti0me1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tổ"&amp;"ng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f>
        <v>[ti0me1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v>
      </c>
      <c r="D1795" s="2"/>
    </row>
    <row r="1796">
      <c r="A1796" s="1" t="s">
        <v>2935</v>
      </c>
      <c r="B1796" s="1" t="s">
        <v>2936</v>
      </c>
      <c r="C1796" s="2" t="str">
        <f>IFERROR(__xludf.DUMMYFUNCTION("GOOGLETRANSLATE(B1796, ""en"", ""vi"")"),"[te0mp1o2] của bản nhạc này không có lợi cho việc di chuyển cơ thể của bạn và bài hát này dài [T1M213] giây với [ti0me1 s2ig3na4tu5re6] không chuẩn. Bạn sẽ không nghe thấy bất kỳ [I1N2S3T4R5U6M7E8N9T0S1] nào trong bài hát này, bao gồm khoảng [[N01U12M23_3"&amp;"4B45A56R67S78]8 b9ar0s1].")</f>
        <v>[te0mp1o2] của bản nhạc này không có lợi cho việc di chuyển cơ thể của bạn và bài hát này dài [T1M213] giây với [ti0me1 s2ig3na4tu5re6] không chuẩn. Bạn sẽ không nghe thấy bất kỳ [I1N2S3T4R5U6M7E8N9T0S1] nào trong bài hát này, bao gồm khoảng [[N01U12M23_34B45A56R67S78]8 b9ar0s1].</v>
      </c>
      <c r="D1796" s="2"/>
    </row>
    <row r="1797">
      <c r="A1797" s="1" t="s">
        <v>2937</v>
      </c>
      <c r="B1797" s="1" t="s">
        <v>2938</v>
      </c>
      <c r="C1797" s="2" t="str">
        <f>IFERROR(__xludf.DUMMYFUNCTION("GOOGLETRANSLATE(B1797, ""en"", ""vi"")"),"Dải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f>
        <v>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v>
      </c>
      <c r="D1797" s="2"/>
    </row>
    <row r="1798">
      <c r="A1798" s="1" t="s">
        <v>1564</v>
      </c>
      <c r="B1798" s="1" t="s">
        <v>2939</v>
      </c>
      <c r="C1798" s="2" t="str">
        <f>IFERROR(__xludf.DUMMYFUNCTION("GOOGLETRANSLATE(B1798,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v"&amp;"ừa phải và không bao gồm [I1N2S3T4R5U6M7E8N9T0S1] trong phần nhạc cụ của nó. Được phát ở tốc độ nhanh, âm nhạc ở dạng [T1I2M3E4_5S6I7G8N9A0T1U2R3E4] và thấm đẫm [E1M2O3T4I5O6N7].")</f>
        <v>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vừa phải và không bao gồm [I1N2S3T4R5U6M7E8N9T0S1] trong phần nhạc cụ của nó. Được phát ở tốc độ nhanh, âm nhạc ở dạng [T1I2M3E4_5S6I7G8N9A0T1U2R3E4] và thấm đẫm [E1M2O3T4I5O6N7].</v>
      </c>
      <c r="D1798" s="2"/>
    </row>
    <row r="1799">
      <c r="A1799" s="1" t="s">
        <v>2940</v>
      </c>
      <c r="B1799" s="1" t="s">
        <v>2941</v>
      </c>
      <c r="C1799" s="2" t="str">
        <f>IFERROR(__xludf.DUMMYFUNCTION("GOOGLETRANSLATE(B1799, ""en"", ""vi"")"),"Bài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[A1R2T3I4"&amp;"S5T6].")</f>
        <v>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[A1R2T3I4S5T6].</v>
      </c>
      <c r="D1799" s="2"/>
    </row>
    <row r="1800">
      <c r="A1800" s="1" t="s">
        <v>2059</v>
      </c>
      <c r="B1800" s="1" t="s">
        <v>2942</v>
      </c>
      <c r="C1800" s="2" t="str">
        <f>IFERROR(__xludf.DUMMYFUNCTION("GOOGLETRANSLATE(B1800, ""en"", ""vi"")"),"Đây là bài hát thứ hai [T1M213] với âm nhạc gợi lên cảm giác [E1M2O3T4I5O6N7] và nằm trong [T1I2M3E4_5S6I7G8N9A0T1U2R3E4].")</f>
        <v>Đây là bài hát thứ hai [T1M213] với âm nhạc gợi lên cảm giác [E1M2O3T4I5O6N7] và nằm trong [T1I2M3E4_5S6I7G8N9A0T1U2R3E4].</v>
      </c>
      <c r="D1800" s="2"/>
    </row>
    <row r="1801">
      <c r="A1801" s="1" t="s">
        <v>1185</v>
      </c>
      <c r="B1801" s="1" t="s">
        <v>2943</v>
      </c>
      <c r="C1801" s="2" t="str">
        <f>IFERROR(__xludf.DUMMYFUNCTION("GOOGLETRANSLATE(B1801, ""en"", ""vi"")"),"Bản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tĩn"&amp;"h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lên"&amp;" âm thanh [G1E2N3R4E5] cổ điển, mang lại trải nghiệm nghe độc ​​đáo.")</f>
        <v>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 âm thanh [G1E2N3R4E5] cổ điển, mang lại trải nghiệm nghe độc ​​đáo.</v>
      </c>
      <c r="D1801" s="2"/>
    </row>
    <row r="1802">
      <c r="A1802" s="1" t="s">
        <v>2944</v>
      </c>
      <c r="B1802" s="1" t="s">
        <v>2945</v>
      </c>
      <c r="C1802" s="2" t="str">
        <f>IFERROR(__xludf.DUMMYFUNCTION("GOOGLETRANSLATE(B1802, ""en"", ""vi"")"),"Loại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[I1N2S3T4R5U6"&amp;"M7E8N9T0S1]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f>
        <v>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v>
      </c>
      <c r="D1802" s="2"/>
    </row>
    <row r="1803">
      <c r="A1803" s="1" t="s">
        <v>650</v>
      </c>
      <c r="B1803" s="1" t="s">
        <v>2946</v>
      </c>
      <c r="C1803" s="2" t="str">
        <f>IFERROR(__xludf.DUMMYFUNCTION("GOOGLETRANSLATE(B1803, ""en"", ""vi"")"),"Nhịp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đ"&amp;"ược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n"&amp;"ên cảm giác và nhịp điệu tổng thể của bài hát, đồng thời có thể ảnh hưởng lớn đến tác động cảm xúc và ý nghĩa được truyền tải qua âm nhạc.")</f>
        <v>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nên cảm giác và nhịp điệu tổng thể của bài hát, đồng thời có thể ảnh hưởng lớn đến tác động cảm xúc và ý nghĩa được truyền tải qua âm nhạc.</v>
      </c>
      <c r="D1803" s="2"/>
    </row>
    <row r="1804">
      <c r="A1804" s="1" t="s">
        <v>2947</v>
      </c>
      <c r="B1804" s="1" t="s">
        <v>2948</v>
      </c>
      <c r="C1804" s="2" t="str">
        <f>IFERROR(__xludf.DUMMYFUNCTION("GOOGLETRANSLATE(B1804, ""en"", ""vi"")"),"Việc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v"&amp;"à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f>
        <v>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v>
      </c>
      <c r="D1804" s="2"/>
    </row>
    <row r="1805">
      <c r="A1805" s="1" t="s">
        <v>2949</v>
      </c>
      <c r="B1805" s="1" t="s">
        <v>2950</v>
      </c>
      <c r="C1805" s="2" t="str">
        <f>IFERROR(__xludf.DUMMYFUNCTION("GOOGLETRANSLATE(B1805, ""en"", ""vi"")"),"Bản nhạc này có thời gian chạy là [T1M213] giây và kéo dài [[N01U12M23_34B45A56R67S78]8 b9ar0s1]. Việc sử dụng [[K01E12Y23]3 k4ey5] truyền tải âm thanh độc đáo và vang dội, kèm theo nhịp điệu cực kỳ mãnh liệt.")</f>
        <v>Bản nhạc này có thời gian chạy là [T1M213] giây và kéo dài [[N01U12M23_34B45A56R67S78]8 b9ar0s1]. Việc sử dụng [[K01E12Y23]3 k4ey5] truyền tải âm thanh độc đáo và vang dội, kèm theo nhịp điệu cực kỳ mãnh liệt.</v>
      </c>
      <c r="D1805" s="2"/>
    </row>
    <row r="1806">
      <c r="A1806" s="1" t="s">
        <v>523</v>
      </c>
      <c r="B1806" s="1" t="s">
        <v>2951</v>
      </c>
      <c r="C1806" s="2" t="str">
        <f>IFERROR(__xludf.DUMMYFUNCTION("GOOGLETRANSLATE(B1806, ""en"", ""vi"")"),"Bài hát dài một giây [T1M213] này sử dụng [[K01E12Y23]3 k4ey5] tạo ra một bảng âm thanh phong phú và sống động.")</f>
        <v>Bài hát dài một giây [T1M213] này sử dụng [[K01E12Y23]3 k4ey5] tạo ra một bảng âm thanh phong phú và sống động.</v>
      </c>
      <c r="D1806" s="2"/>
    </row>
    <row r="1807">
      <c r="A1807" s="1" t="s">
        <v>206</v>
      </c>
      <c r="B1807" s="1" t="s">
        <v>2952</v>
      </c>
      <c r="C1807" s="2" t="str">
        <f>IFERROR(__xludf.DUMMYFUNCTION("GOOGLETRANSLATE(B1807, ""en"", ""vi"")"),"Bản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vừa"&amp;"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khiến"&amp;" nó trở thành một ví dụ độc đáo về âm nhạc [G1E2N3R4E5].")</f>
        <v>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 nó trở thành một ví dụ độc đáo về âm nhạc [G1E2N3R4E5].</v>
      </c>
      <c r="D1807" s="2"/>
    </row>
    <row r="1808">
      <c r="A1808" s="1" t="s">
        <v>1152</v>
      </c>
      <c r="B1808" s="1" t="s">
        <v>2953</v>
      </c>
      <c r="C1808" s="2" t="str">
        <f>IFERROR(__xludf.DUMMYFUNCTION("GOOGLETRANSLATE(B1808, ""en"", ""vi"")"),"Việc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"&amp;"Bài hát có độ dài [T1M213] giây, giúp người nghe hoàn toàn đắm mình trong phong cách riêng biệt của âm nhạc và đánh giá cao chất lượng sáng tạo của nó. Nhìn chung, phần này nổi bật so với phần còn lại do sử dụng [[K01E12Y23]3 k4ey5], [[T01I12M23E34_45S56I"&amp;"67G78N89A90T01U12R23E34]4 t5im6e 7si8gn9at0ur1e2] và độ dài [T1M213] giây.")</f>
        <v>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Bài hát có độ dài [T1M213] giây, giúp người nghe hoàn toàn đắm mình trong phong cách riêng biệt của âm nhạc và đánh giá cao chất lượng sáng tạo của nó. Nhìn chung, phần này nổi bật so với phần còn lại do sử dụng [[K01E12Y23]3 k4ey5], [[T01I12M23E34_45S56I67G78N89A90T01U12R23E34]4 t5im6e 7si8gn9at0ur1e2] và độ dài [T1M213] giây.</v>
      </c>
      <c r="D1808" s="2"/>
    </row>
    <row r="1809">
      <c r="A1809" s="1" t="s">
        <v>2954</v>
      </c>
      <c r="B1809" s="1" t="s">
        <v>2955</v>
      </c>
      <c r="C1809" s="2" t="str">
        <f>IFERROR(__xludf.DUMMYFUNCTION("GOOGLETRANSLATE(B1809, ""en"", ""vi"")"),"Với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[T1I2"&amp;"M3E4_5S6I7G8N9A0T1U2R3E4]. Âm nhạc được nâng cao nhờ các nhạc cụ đặc trưng và có tiết tấu vừa phải, được chia thành [[N01U12M23_34B45A56R67S78]8 b9ar0s1].")</f>
        <v>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[T1I2M3E4_5S6I7G8N9A0T1U2R3E4]. Âm nhạc được nâng cao nhờ các nhạc cụ đặc trưng và có tiết tấu vừa phải, được chia thành [[N01U12M23_34B45A56R67S78]8 b9ar0s1].</v>
      </c>
      <c r="D1809" s="2"/>
    </row>
    <row r="1810">
      <c r="A1810" s="1" t="s">
        <v>1352</v>
      </c>
      <c r="B1810" s="1" t="s">
        <v>2956</v>
      </c>
      <c r="C1810" s="2" t="str">
        <f>IFERROR(__xludf.DUMMYFUNCTION("GOOGLETRANSLATE(B1810,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nhị"&amp;"p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"&amp;"[te0mp1o2] nhanh nhưng âm nhạc vẫn chứa đầy [E1M2O3T4I5O6N7], mang lại trải nghiệm nghe thực sự đặc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[te0mp1o2] nhanh nhưng âm nhạc vẫn chứa đầy [E1M2O3T4I5O6N7], mang lại trải nghiệm nghe thực sự đặc biệt.</v>
      </c>
      <c r="D1810" s="2"/>
    </row>
    <row r="1811">
      <c r="A1811" s="1" t="s">
        <v>2957</v>
      </c>
      <c r="B1811" s="1" t="s">
        <v>2958</v>
      </c>
      <c r="C1811" s="2" t="str">
        <f>IFERROR(__xludf.DUMMYFUNCTION("GOOGLETRANSLATE(B1811, ""en"", ""vi"")"),"Bản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"&amp;"độ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th"&amp;"ành một sự bổ sung đáng chú ý cho danh sách phát của bất kỳ người yêu âm nhạc nào.")</f>
        <v>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thành một sự bổ sung đáng chú ý cho danh sách phát của bất kỳ người yêu âm nhạc nào.</v>
      </c>
      <c r="D1811" s="2"/>
    </row>
    <row r="1812">
      <c r="A1812" s="1" t="s">
        <v>2959</v>
      </c>
      <c r="B1812" s="1" t="s">
        <v>2960</v>
      </c>
      <c r="C1812" s="2" t="str">
        <f>IFERROR(__xludf.DUMMYFUNCTION("GOOGLETRANSLATE(B1812, ""en"", ""vi"")"),"Bản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k"&amp;"hác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t"&amp;"ạo nên trải nghiệm nghe độc ​​đáo và đáng nhớ.")</f>
        <v>Bản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khác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tạo nên trải nghiệm nghe độc ​​đáo và đáng nhớ.</v>
      </c>
      <c r="D1812" s="2"/>
    </row>
    <row r="1813">
      <c r="A1813" s="1" t="s">
        <v>2961</v>
      </c>
      <c r="B1813" s="1" t="s">
        <v>2962</v>
      </c>
      <c r="C1813" s="2" t="str">
        <f>IFERROR(__xludf.DUMMYFUNCTION("GOOGLETRANSLATE(B1813, ""en"", ""vi"")"),"Loại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đ"&amp;"ộng,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"&amp;"[A1R2T3I4S5T6].")</f>
        <v>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[A1R2T3I4S5T6].</v>
      </c>
      <c r="D1813" s="2"/>
    </row>
    <row r="1814">
      <c r="A1814" s="1" t="s">
        <v>633</v>
      </c>
      <c r="B1814" s="1" t="s">
        <v>2963</v>
      </c>
      <c r="C1814" s="2" t="str">
        <f>IFERROR(__xludf.DUMMYFUNCTION("GOOGLETRANSLATE(B1814, ""en"", ""vi"")"),"Loại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[T1"&amp;"M213] giây, có mét [T1I2M3E4_5S6I7G8N9A0T1U2R3E4]. Với cao độ rộng và sự cộng hưởng cảm xúc, bản nhạc này hứa hẹn sẽ mang đến trải nghiệm mạnh mẽ và hấp dẫn cho người nghe.")</f>
        <v>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[T1M213] giây, có mét [T1I2M3E4_5S6I7G8N9A0T1U2R3E4]. Với cao độ rộng và sự cộng hưởng cảm xúc, bản nhạc này hứa hẹn sẽ mang đến trải nghiệm mạnh mẽ và hấp dẫn cho người nghe.</v>
      </c>
      <c r="D1814" s="2"/>
    </row>
    <row r="1815">
      <c r="A1815" s="1" t="s">
        <v>1144</v>
      </c>
      <c r="B1815" s="1" t="s">
        <v>2964</v>
      </c>
      <c r="C1815" s="2" t="str">
        <f>IFERROR(__xludf.DUMMYFUNCTION("GOOGLETRANSLATE(B1815, ""en"", ""vi"")"),"Âm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càng"&amp;"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s2ig3na4tu5r"&amp;"e6]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m"&amp;"ột không hai.")</f>
        <v>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một không hai.</v>
      </c>
      <c r="D1815" s="2"/>
    </row>
    <row r="1816">
      <c r="A1816" s="1" t="s">
        <v>2965</v>
      </c>
      <c r="B1816" s="1" t="s">
        <v>2966</v>
      </c>
      <c r="C1816" s="2" t="str">
        <f>IFERROR(__xludf.DUMMYFUNCTION("GOOGLETRANSLATE(B1816, ""en"", ""vi"")"),"Bản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v"&amp;"à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n"&amp;"hững phẩm chất và đặc điểm riêng của nó.")</f>
        <v>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những phẩm chất và đặc điểm riêng của nó.</v>
      </c>
      <c r="D1816" s="2"/>
    </row>
    <row r="1817">
      <c r="A1817" s="1" t="s">
        <v>2967</v>
      </c>
      <c r="B1817" s="1" t="s">
        <v>2968</v>
      </c>
      <c r="C1817" s="2" t="str">
        <f>IFERROR(__xludf.DUMMYFUNCTION("GOOGLETRANSLATE(B1817, ""en"", ""vi"")"),"Âm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"&amp;"thanh khác biệt nổi bật so với phần còn lại.")</f>
        <v>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thanh khác biệt nổi bật so với phần còn lại.</v>
      </c>
      <c r="D1817" s="2"/>
    </row>
    <row r="1818">
      <c r="A1818" s="1" t="s">
        <v>2969</v>
      </c>
      <c r="B1818" s="1" t="s">
        <v>2970</v>
      </c>
      <c r="C1818" s="2" t="str">
        <f>IFERROR(__xludf.DUMMYFUNCTION("GOOGLETRANSLATE(B1818, ""en"", ""vi"")"),"Bầu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f>
        <v>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v>
      </c>
      <c r="D1818" s="2"/>
    </row>
    <row r="1819">
      <c r="A1819" s="1" t="s">
        <v>398</v>
      </c>
      <c r="B1819" s="1" t="s">
        <v>2971</v>
      </c>
      <c r="C1819" s="2" t="str">
        <f>IFERROR(__xludf.DUMMYFUNCTION("GOOGLETRANSLATE(B1819, ""en"", ""vi"")"),"Bài hát này có thời gian chạy là [T1M213] giây và âm nhạc tuân theo nhịp [T1I2M3E4_5S6I7G8N9A0T1U2R3E4].")</f>
        <v>Bài hát này có thời gian chạy là [T1M213] giây và âm nhạc tuân theo nhịp [T1I2M3E4_5S6I7G8N9A0T1U2R3E4].</v>
      </c>
      <c r="D1819" s="2"/>
    </row>
    <row r="1820">
      <c r="A1820" s="1" t="s">
        <v>110</v>
      </c>
      <c r="B1820" s="1" t="s">
        <v>2972</v>
      </c>
      <c r="C1820" s="2" t="str">
        <f>IFERROR(__xludf.DUMMYFUNCTION("GOOGLETRANSLATE(B1820, ""en"", ""vi"")"),"Với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ảnh"&amp;".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"&amp;"lâu dài cho tất cả những ai nghe nó.")</f>
        <v>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lâu dài cho tất cả những ai nghe nó.</v>
      </c>
      <c r="D1820" s="2"/>
    </row>
    <row r="1821">
      <c r="A1821" s="1" t="s">
        <v>206</v>
      </c>
      <c r="B1821" s="1" t="s">
        <v>2973</v>
      </c>
      <c r="C1821" s="2" t="str">
        <f>IFERROR(__xludf.DUMMYFUNCTION("GOOGLETRANSLATE(B1821, ""en"", ""vi"")"),"Việc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loại"&amp;" trừ mọi [I1N2S3T4R5U6M7E8N9T0S1]. Với [ti0me1 s2ig3na4tu5re6 o7f 8[T91I02M13E24_35S46I57G68N79A80T91U02R13E24]3] và [te0mp1o2] vừa phải, bài hát này là một ví dụ cổ điển về phong cách [G1E2N3R4E5].")</f>
        <v>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 trừ mọi [I1N2S3T4R5U6M7E8N9T0S1]. Với [ti0me1 s2ig3na4tu5re6 o7f 8[T91I02M13E24_35S46I57G68N79A80T91U02R13E24]3] và [te0mp1o2] vừa phải, bài hát này là một ví dụ cổ điển về phong cách [G1E2N3R4E5].</v>
      </c>
      <c r="D1821" s="2"/>
    </row>
    <row r="1822">
      <c r="A1822" s="1" t="s">
        <v>2974</v>
      </c>
      <c r="B1822" s="1" t="s">
        <v>2975</v>
      </c>
      <c r="C1822" s="2" t="str">
        <f>IFERROR(__xludf.DUMMYFUNCTION("GOOGLETRANSLATE(B1822, ""en"", ""vi"")"),"Mặc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s2i"&amp;"g3na4tu5re6 o7f 8[T91I02M13E24_35S46I57G68N79A80T91U02R13E24]3].")</f>
        <v>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s2ig3na4tu5re6 o7f 8[T91I02M13E24_35S46I57G68N79A80T91U02R13E24]3].</v>
      </c>
      <c r="D1822" s="2"/>
    </row>
    <row r="1823">
      <c r="A1823" s="1" t="s">
        <v>352</v>
      </c>
      <c r="B1823" s="1" t="s">
        <v>2976</v>
      </c>
      <c r="C1823" s="2" t="str">
        <f>IFERROR(__xludf.DUMMYFUNCTION("GOOGLETRANSLATE(B1823, ""en"", ""vi"")"),"Bản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[I1N2S3T4R5U6M7E"&amp;"8N9T0S1], âm nhạc dựa trên [[T01I12M23E34_45S56I67G78N89A90T01U12R23E34]4 t5im6e 7si8gn9at0ur1e2] và được biểu diễn ở tốc độ vừa phải. Âm nhạc thấm đẫm [E1M2O3T4I5O6N7].")</f>
        <v>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[I1N2S3T4R5U6M7E8N9T0S1], âm nhạc dựa trên [[T01I12M23E34_45S56I67G78N89A90T01U12R23E34]4 t5im6e 7si8gn9at0ur1e2] và được biểu diễn ở tốc độ vừa phải. Âm nhạc thấm đẫm [E1M2O3T4I5O6N7].</v>
      </c>
      <c r="D1823" s="2"/>
    </row>
    <row r="1824">
      <c r="A1824" s="1" t="s">
        <v>2977</v>
      </c>
      <c r="B1824" s="1" t="s">
        <v>2978</v>
      </c>
      <c r="C1824" s="2" t="str">
        <f>IFERROR(__xludf.DUMMYFUNCTION("GOOGLETRANSLATE(B1824, ""en"", ""vi"")"),"Bài hát không mang nét đặc trưng của phong cách [G1E2N3R4E5] nhưng nhịp điệu trong bài hát này rất êm dịu. [I1N2S3T4R5U6M7E8N9T0S1] đóng một vai trò quan trọng trong âm nhạc.")</f>
        <v>Bài hát không mang nét đặc trưng của phong cách [G1E2N3R4E5] nhưng nhịp điệu trong bài hát này rất êm dịu. [I1N2S3T4R5U6M7E8N9T0S1] đóng một vai trò quan trọng trong âm nhạc.</v>
      </c>
      <c r="D1824" s="2"/>
    </row>
    <row r="1825">
      <c r="A1825" s="1" t="s">
        <v>2979</v>
      </c>
      <c r="B1825" s="1" t="s">
        <v>2980</v>
      </c>
      <c r="C1825" s="2" t="str">
        <f>IFERROR(__xludf.DUMMYFUNCTION("GOOGLETRANSLATE(B1825, ""en"", ""vi"")"),"Loại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tă"&amp;"ng thêm sự độc đáo và sáng tạo của bài hát. Cho dù bạn đang tìm kiếm trải nghiệm nghe đầy cảm xúc hay tràn đầy năng lượng, âm nhạc này chắc chắn sẽ mang đến điều gì đó khác biệt và quyến rũ.")</f>
        <v>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tăng thêm sự độc đáo và sáng tạo của bài hát. Cho dù bạn đang tìm kiếm trải nghiệm nghe đầy cảm xúc hay tràn đầy năng lượng, âm nhạc này chắc chắn sẽ mang đến điều gì đó khác biệt và quyến rũ.</v>
      </c>
      <c r="D1825" s="2"/>
    </row>
    <row r="1826">
      <c r="A1826" s="1" t="s">
        <v>2981</v>
      </c>
      <c r="B1826" s="1" t="s">
        <v>2982</v>
      </c>
      <c r="C1826" s="2" t="str">
        <f>IFERROR(__xludf.DUMMYFUNCTION("GOOGLETRANSLATE(B1826, ""en"", ""vi"")"),"Dải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[T"&amp;"1I2M3E4_5S6I7G8N9A0T1U2R3E4]. Đáng chú ý sự vắng mặt trong bài hát này là [I1N2S3T4R5U6M7E8N9T0S1], góp phần tạo nên sự độc đáo cho bài hát này. Với nhịp độ nhanh, âm nhạc gợi lên cảm giác [E1M2O3T4I5O6N7].")</f>
        <v>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[T1I2M3E4_5S6I7G8N9A0T1U2R3E4]. Đáng chú ý sự vắng mặt trong bài hát này là [I1N2S3T4R5U6M7E8N9T0S1], góp phần tạo nên sự độc đáo cho bài hát này. Với nhịp độ nhanh, âm nhạc gợi lên cảm giác [E1M2O3T4I5O6N7].</v>
      </c>
      <c r="D1826" s="2"/>
    </row>
    <row r="1827">
      <c r="A1827" s="1" t="s">
        <v>1220</v>
      </c>
      <c r="B1827" s="1" t="s">
        <v>2983</v>
      </c>
      <c r="C1827" s="2" t="str">
        <f>IFERROR(__xludf.DUMMYFUNCTION("GOOGLETRANSLATE(B1827, ""en"", ""vi"")"),"Bài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ch"&amp;"o âm nhạc, khiến nó trở nên nổi bật hơn nữa.")</f>
        <v>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cho âm nhạc, khiến nó trở nên nổi bật hơn nữa.</v>
      </c>
      <c r="D1827" s="2"/>
    </row>
    <row r="1828">
      <c r="A1828" s="1" t="s">
        <v>2984</v>
      </c>
      <c r="B1828" s="1" t="s">
        <v>2985</v>
      </c>
      <c r="C1828" s="2" t="str">
        <f>IFERROR(__xludf.DUMMYFUNCTION("GOOGLETRANSLATE(B1828, ""en"", ""vi"")"),"Sự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n"&amp;"ó khác với thông thường. Nhìn chung, âm nhạc thể hiện tinh hoa vượt thời gian của phong cách [G1E2N3R4E5] cổ điển.")</f>
        <v>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nó khác với thông thường. Nhìn chung, âm nhạc thể hiện tinh hoa vượt thời gian của phong cách [G1E2N3R4E5] cổ điển.</v>
      </c>
      <c r="D1828" s="2"/>
    </row>
    <row r="1829">
      <c r="A1829" s="1" t="s">
        <v>25</v>
      </c>
      <c r="B1829" s="1" t="s">
        <v>2986</v>
      </c>
      <c r="C1829" s="2" t="str">
        <f>IFERROR(__xludf.DUMMYFUNCTION("GOOGLETRANSLATE(B1829, ""en"", ""vi"")"),"Âm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nhị"&amp;"p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g"&amp;"ợi lên những phản ứng cảm xúc mãnh liệt và đưa chúng ta đến một thế giới khác.")</f>
        <v>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gợi lên những phản ứng cảm xúc mãnh liệt và đưa chúng ta đến một thế giới khác.</v>
      </c>
      <c r="D1829" s="2"/>
    </row>
    <row r="1830">
      <c r="A1830" s="1" t="s">
        <v>592</v>
      </c>
      <c r="B1830" s="1" t="s">
        <v>2987</v>
      </c>
      <c r="C1830" s="2" t="str">
        <f>IFERROR(__xludf.DUMMYFUNCTION("GOOGLETRANSLATE(B1830, ""en"", ""vi"")"),"Dải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"&amp;"êm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v>
      </c>
      <c r="D1830" s="2"/>
    </row>
    <row r="1831">
      <c r="A1831" s="1" t="s">
        <v>308</v>
      </c>
      <c r="B1831" s="1" t="s">
        <v>2988</v>
      </c>
      <c r="C1831" s="2" t="str">
        <f>IFERROR(__xludf.DUMMYFUNCTION("GOOGLETRANSLATE(B1831, ""en"", ""vi"")"),"Bản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nâng"&amp;" cao nhờ sử dụng [I1N2S3T4R5U6M7E8N9T0S1]. [ti0me1 s2ig3na4tu5re6] của bài hát không đều đặn, càng tạo nên nét độc đáo cho bài hát. Tuy nhiên, tổng thể [te0mp1o2] của bản nhạc là chậm rãi, truyền tải cảm giác thư thái, tĩnh lặng. Mặc dù nhịp độ chậm hơn n"&amp;"hưng âm nhạc vẫn chứa đầy [E1M2O3T4I5O6N7], cho phép người nghe đắm mình trong chất biểu cảm của nó.")</f>
        <v>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 cao nhờ sử dụng [I1N2S3T4R5U6M7E8N9T0S1]. [ti0me1 s2ig3na4tu5re6] của bài hát không đều đặn, càng tạo nên nét độc đáo cho bài hát. Tuy nhiên, tổng thể [te0mp1o2] của bản nhạc là chậm rãi, truyền tải cảm giác thư thái, tĩnh lặng. Mặc dù nhịp độ chậm hơn nhưng âm nhạc vẫn chứa đầy [E1M2O3T4I5O6N7], cho phép người nghe đắm mình trong chất biểu cảm của nó.</v>
      </c>
      <c r="D1831" s="2"/>
    </row>
    <row r="1832">
      <c r="A1832" s="1" t="s">
        <v>110</v>
      </c>
      <c r="B1832" s="1" t="s">
        <v>2989</v>
      </c>
      <c r="C1832" s="2" t="str">
        <f>IFERROR(__xludf.DUMMYFUNCTION("GOOGLETRANSLATE(B1832, ""en"", ""vi"")"),"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một"&amp;"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n"&amp;"hận tổng thể của bản sáng tác.")</f>
        <v>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nhận tổng thể của bản sáng tác.</v>
      </c>
      <c r="D1832" s="2"/>
    </row>
    <row r="1833">
      <c r="A1833" s="1" t="s">
        <v>603</v>
      </c>
      <c r="B1833" s="1" t="s">
        <v>2990</v>
      </c>
      <c r="C1833" s="2" t="str">
        <f>IFERROR(__xludf.DUMMYFUNCTION("GOOGLETRANSLATE(B1833, ""en"", ""vi"")"),"Bài hát có thời lượng phát là [T1M213] giây và được phát ở mức [te0mp1o2] vừa phải.")</f>
        <v>Bài hát có thời lượng phát là [T1M213] giây và được phát ở mức [te0mp1o2] vừa phải.</v>
      </c>
      <c r="D1833" s="2"/>
    </row>
    <row r="1834">
      <c r="A1834" s="1" t="s">
        <v>891</v>
      </c>
      <c r="B1834" s="1" t="s">
        <v>2991</v>
      </c>
      <c r="C1834" s="2" t="str">
        <f>IFERROR(__xludf.DUMMYFUNCTION("GOOGLETRANSLATE(B1834, ""en"", ""vi"")"),"Nó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"&amp;"này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cảm xúc đặc trưng của thể loạ"&amp;"i này, khiến nó trở thành một sự bổ sung mới mẻ và thú vị cho nền âm nhạc.")</f>
        <v>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cảm xúc đặc trưng của thể loại này, khiến nó trở thành một sự bổ sung mới mẻ và thú vị cho nền âm nhạc.</v>
      </c>
      <c r="D1834" s="2"/>
    </row>
    <row r="1835">
      <c r="A1835" s="1" t="s">
        <v>259</v>
      </c>
      <c r="B1835" s="1" t="s">
        <v>2992</v>
      </c>
      <c r="C1835" s="2" t="str">
        <f>IFERROR(__xludf.DUMMYFUNCTION("GOOGLETRANSLATE(B1835, ""en"", ""vi"")"),"Bản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sử"&amp;" dụng [I1N2S3T4R5U6M7E8N9T0S1]. Hơn nữa, [ti0me1 s2ig3na4tu5re6] của nó đi chệch khỏi quy chuẩn, tăng thêm tính độc đáo cho bố cục. Khi biểu diễn ở tốc độ vừa phải, âm nhạc sẽ truyền tải hiệu quả [E1M2O3T4I5O6N7].")</f>
        <v>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 dụng [I1N2S3T4R5U6M7E8N9T0S1]. Hơn nữa, [ti0me1 s2ig3na4tu5re6] của nó đi chệch khỏi quy chuẩn, tăng thêm tính độc đáo cho bố cục. Khi biểu diễn ở tốc độ vừa phải, âm nhạc sẽ truyền tải hiệu quả [E1M2O3T4I5O6N7].</v>
      </c>
      <c r="D1835" s="2"/>
    </row>
    <row r="1836">
      <c r="A1836" s="1" t="s">
        <v>2993</v>
      </c>
      <c r="B1836" s="1" t="s">
        <v>2994</v>
      </c>
      <c r="C1836" s="2" t="str">
        <f>IFERROR(__xludf.DUMMYFUNCTION("GOOGLETRANSLATE(B1836, ""en"", ""vi"")"),"Để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[G1E2N3"&amp;"R4E5] cổ điển, tập hợp các yếu tố khác nhau của bố cục thành một tổng thể hài hòa.")</f>
        <v>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[G1E2N3R4E5] cổ điển, tập hợp các yếu tố khác nhau của bố cục thành một tổng thể hài hòa.</v>
      </c>
      <c r="D1836" s="2"/>
    </row>
    <row r="1837">
      <c r="A1837" s="1" t="s">
        <v>713</v>
      </c>
      <c r="B1837" s="1" t="s">
        <v>2995</v>
      </c>
      <c r="C1837" s="2" t="str">
        <f>IFERROR(__xludf.DUMMYFUNCTION("GOOGLETRANSLATE(B1837, ""en"", ""vi"")"),"Loại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[I1N2S3T4R5U6M7E"&amp;"8N9T0S1]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"&amp;"xúc. Nhìn chung, bài hát này có thời lượng [T1M213] giây, là bài hát phải nghe đối với những ai đang tìm kiếm trải nghiệm âm nhạc mới mẻ và độc đáo.")</f>
        <v>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xúc. Nhìn chung, bài hát này có thời lượng [T1M213] giây, là bài hát phải nghe đối với những ai đang tìm kiếm trải nghiệm âm nhạc mới mẻ và độc đáo.</v>
      </c>
      <c r="D1837" s="2"/>
    </row>
    <row r="1838">
      <c r="A1838" s="1" t="s">
        <v>1862</v>
      </c>
      <c r="B1838" s="1" t="s">
        <v>2996</v>
      </c>
      <c r="C1838" s="2" t="str">
        <f>IFERROR(__xludf.DUMMYFUNCTION("GOOGLETRANSLATE(B1838, ""en"", ""vi"")"),"Việc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"&amp;"của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ng"&amp;"he.")</f>
        <v>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nghe.</v>
      </c>
      <c r="D1838" s="2"/>
    </row>
    <row r="1839">
      <c r="A1839" s="1" t="s">
        <v>2997</v>
      </c>
      <c r="B1839" s="1" t="s">
        <v>2998</v>
      </c>
      <c r="C1839" s="2" t="str">
        <f>IFERROR(__xludf.DUMMYFUNCTION("GOOGLETRANSLATE(B1839, ""en"", ""vi"")"),"Âm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vậ"&amp;"y, hiệu suất chậm và êm dịu của âm nhạc khiến nó trở thành một trải nghiệm nghe độc ​​đáo và thú vị.")</f>
        <v>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vậy, hiệu suất chậm và êm dịu của âm nhạc khiến nó trở thành một trải nghiệm nghe độc ​​đáo và thú vị.</v>
      </c>
      <c r="D1839" s="2"/>
    </row>
    <row r="1840">
      <c r="A1840" s="1" t="s">
        <v>1593</v>
      </c>
      <c r="B1840" s="1" t="s">
        <v>2999</v>
      </c>
      <c r="C1840" s="2" t="str">
        <f>IFERROR(__xludf.DUMMYFUNCTION("GOOGLETRANSLATE(B1840, ""en"", ""vi"")"),"Bài hát này chạy trong [T1M213] giây và có nhịp điệu rất nhẹ nhàng và dễ nghe. Âm nhạc tuân theo nhịp [T1I2M3E4_5S6I7G8N9A0T1U2R3E4], tạo ra nhịp ổn định và có thể đoán trước được trong suốt bài hát. Mặc dù đơn giản nhưng giai điệu nhẹ nhàng và nhịp điệu "&amp;"nhất quán của bài hát khiến bài hát trở thành một trải nghiệm nghe thư giãn và thú vị.")</f>
        <v>Bài hát này chạy trong [T1M213] giây và có nhịp điệu rất nhẹ nhàng và dễ nghe. Âm nhạc tuân theo nhịp [T1I2M3E4_5S6I7G8N9A0T1U2R3E4], tạo ra nhịp ổn định và có thể đoán trước được trong suốt bài hát. Mặc dù đơn giản nhưng giai điệu nhẹ nhàng và nhịp điệu nhất quán của bài hát khiến bài hát trở thành một trải nghiệm nghe thư giãn và thú vị.</v>
      </c>
      <c r="D1840" s="2"/>
    </row>
    <row r="1841">
      <c r="A1841" s="1" t="s">
        <v>3000</v>
      </c>
      <c r="B1841" s="1" t="s">
        <v>3001</v>
      </c>
      <c r="C1841" s="2" t="str">
        <f>IFERROR(__xludf.DUMMYFUNCTION("GOOGLETRANSLATE(B1841, ""en"", ""vi"")"),"Âm nhạc được làm phong phú bởi các nhạc cụ và có cảm giác [E1M2O3T4I5O6N7] mạnh mẽ.")</f>
        <v>Âm nhạc được làm phong phú bởi các nhạc cụ và có cảm giác [E1M2O3T4I5O6N7] mạnh mẽ.</v>
      </c>
      <c r="D1841" s="2"/>
    </row>
    <row r="1842">
      <c r="A1842" s="1" t="s">
        <v>1494</v>
      </c>
      <c r="B1842" s="1" t="s">
        <v>3002</v>
      </c>
      <c r="C1842" s="2" t="str">
        <f>IFERROR(__xludf.DUMMYFUNCTION("GOOGLETRANSLATE(B1842, ""en"", ""vi"")"),"Bản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đo"&amp;"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và"&amp;" nhạc cụ tạo ra âm thanh không thể nhầm lẫn.")</f>
        <v>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 nhạc cụ tạo ra âm thanh không thể nhầm lẫn.</v>
      </c>
      <c r="D1842" s="2"/>
    </row>
    <row r="1843">
      <c r="A1843" s="1" t="s">
        <v>1123</v>
      </c>
      <c r="B1843" s="1" t="s">
        <v>3003</v>
      </c>
      <c r="C1843" s="2" t="str">
        <f>IFERROR(__xludf.DUMMYFUNCTION("GOOGLETRANSLATE(B1843, ""en"", ""vi"")"),"Bản nhạc này được sáng tác trong [[K01E12Y23]3 k4ey5] và được phát ở nhịp độ cân bằng. Tuy nhiên, [I1N2S3T4R5U6M7E8N9T0S1] không phải là một phần nhạc cụ trong bài hát này.")</f>
        <v>Bản nhạc này được sáng tác trong [[K01E12Y23]3 k4ey5] và được phát ở nhịp độ cân bằng. Tuy nhiên, [I1N2S3T4R5U6M7E8N9T0S1] không phải là một phần nhạc cụ trong bài hát này.</v>
      </c>
      <c r="D1843" s="2"/>
    </row>
    <row r="1844">
      <c r="A1844" s="1" t="s">
        <v>1479</v>
      </c>
      <c r="B1844" s="1" t="s">
        <v>3004</v>
      </c>
      <c r="C1844" s="2" t="str">
        <f>IFERROR(__xludf.DUMMYFUNCTION("GOOGLETRANSLATE(B1844, ""en"", ""vi"")"),"Bài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"&amp;"cộng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n"&amp;"ày và nó không đại diện cho âm thanh [G1E2N3R4E5] thông thường. Nhìn chung, bài hát này mang lại trải nghiệm nghe đặc biệt, làm nổi bật tầm quan trọng của giai điệu và nhịp điệu trong âm nhạc.")</f>
        <v>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này và nó không đại diện cho âm thanh [G1E2N3R4E5] thông thường. Nhìn chung, bài hát này mang lại trải nghiệm nghe đặc biệt, làm nổi bật tầm quan trọng của giai điệu và nhịp điệu trong âm nhạc.</v>
      </c>
      <c r="D1844" s="2"/>
    </row>
    <row r="1845">
      <c r="A1845" s="1" t="s">
        <v>3005</v>
      </c>
      <c r="B1845" s="1" t="s">
        <v>3006</v>
      </c>
      <c r="C1845" s="2" t="str">
        <f>IFERROR(__xludf.DUMMYFUNCTION("GOOGLETRANSLATE(B1845, ""en"", ""vi"")"),"Âm nhạc trong bài hát này có một số đặc điểm đáng chú ý. Đầu tiên, phạm vi cao độ của nó trải dài [R1A2N3G4E5] [oc0ta1ve2s3], điều này bổ sung thêm đặc tính riêng biệt và nhấn mạnh chiều sâu cảm xúc của nó. Thứ hai, bài hát có thời gian chạy là [T1M213] g"&amp;"iây và có đồng hồ đo [T1I2M3E4_5S6I7G8N9A0T1U2R3E4]. Thứ ba, bản nhạc không có âm thanh đặc trưng của [I1N2S3T4R5U6M7E8N9T0]. Cuối cùng, âm nhạc có [te0mp1o2] chậm rãi, góp phần tạo nên tâm trạng và bầu không khí chung.")</f>
        <v>Âm nhạc trong bài hát này có một số đặc điểm đáng chú ý. Đầu tiên, phạm vi cao độ của nó trải dài [R1A2N3G4E5] [oc0ta1ve2s3], điều này bổ sung thêm đặc tính riêng biệt và nhấn mạnh chiều sâu cảm xúc của nó. Thứ hai, bài hát có thời gian chạy là [T1M213] giây và có đồng hồ đo [T1I2M3E4_5S6I7G8N9A0T1U2R3E4]. Thứ ba, bản nhạc không có âm thanh đặc trưng của [I1N2S3T4R5U6M7E8N9T0]. Cuối cùng, âm nhạc có [te0mp1o2] chậm rãi, góp phần tạo nên tâm trạng và bầu không khí chung.</v>
      </c>
      <c r="D1845" s="2"/>
    </row>
    <row r="1846">
      <c r="A1846" s="1" t="s">
        <v>227</v>
      </c>
      <c r="B1846" s="1" t="s">
        <v>3007</v>
      </c>
      <c r="C1846" s="2" t="str">
        <f>IFERROR(__xludf.DUMMYFUNCTION("GOOGLETRANSLATE(B1846,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hát"&amp;"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v>
      </c>
      <c r="D1846" s="2"/>
    </row>
    <row r="1847">
      <c r="A1847" s="1" t="s">
        <v>51</v>
      </c>
      <c r="B1847" s="1" t="s">
        <v>3008</v>
      </c>
      <c r="C1847" s="2" t="str">
        <f>IFERROR(__xludf.DUMMYFUNCTION("GOOGLETRANSLATE(B1847, ""en"", ""vi"")"),"Bài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"&amp;"được bổ sung thêm [I1N2S3T4R5U6M7E8N9T0S1] và thể hiện một [ti0me1 s2ig3na4tu5re6 o7f 8[T91I02M13E24_35S46I57G68N79A80T91U02R13E24]3 độc đáo. Với nhịp điệu nhanh, bài hát này thể hiện bản chất của thể loại nó.")</f>
        <v>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được bổ sung thêm [I1N2S3T4R5U6M7E8N9T0S1] và thể hiện một [ti0me1 s2ig3na4tu5re6 o7f 8[T91I02M13E24_35S46I57G68N79A80T91U02R13E24]3 độc đáo. Với nhịp điệu nhanh, bài hát này thể hiện bản chất của thể loại nó.</v>
      </c>
      <c r="D1847" s="2"/>
    </row>
    <row r="1848">
      <c r="A1848" s="1" t="s">
        <v>3009</v>
      </c>
      <c r="B1848" s="1" t="s">
        <v>3010</v>
      </c>
      <c r="C1848" s="2" t="str">
        <f>IFERROR(__xludf.DUMMYFUNCTION("GOOGLETRANSLATE(B1848, ""en"", ""vi"")"),"Đoạn nhạc được đề cập thể hiện phạm vi cao độ kéo dài [R1A2N3G4E5] [oc0ta1ve2s3] và kéo dài trong [T1M213] giây. Điều thú vị là bản sáng tác không sử dụng [I1N2S3T4R5U6M7E8N9T0S1] ở bất kỳ thời điểm nào và bản giai điệu cũng không có [I1N2S3T4R5U6M7E8N9T0"&amp;"]. Mặc dù vậy, bài hát vẫn có thể mang lại trải nghiệm nghe phong phú vì chứa [[N01U12M23_34B45A56R67S78]8 b9ar0s1] chắc chắn sẽ thu hút sự chú ý của người nghe.")</f>
        <v>Đoạn nhạc được đề cập thể hiện phạm vi cao độ kéo dài [R1A2N3G4E5] [oc0ta1ve2s3] và kéo dài trong [T1M213] giây. Điều thú vị là bản sáng tác không sử dụng [I1N2S3T4R5U6M7E8N9T0S1] ở bất kỳ thời điểm nào và bản giai điệu cũng không có [I1N2S3T4R5U6M7E8N9T0]. Mặc dù vậy, bài hát vẫn có thể mang lại trải nghiệm nghe phong phú vì chứa [[N01U12M23_34B45A56R67S78]8 b9ar0s1] chắc chắn sẽ thu hút sự chú ý của người nghe.</v>
      </c>
      <c r="D1848" s="2"/>
    </row>
    <row r="1849">
      <c r="A1849" s="1" t="s">
        <v>3011</v>
      </c>
      <c r="B1849" s="1" t="s">
        <v>3012</v>
      </c>
      <c r="C1849" s="2" t="str">
        <f>IFERROR(__xludf.DUMMYFUNCTION("GOOGLETRANSLATE(B1849, ""en"", ""vi"")"),"Dải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ch"&amp;"ọn không kết hợp [I1N2S3T4R5U6M7E8N9T0S1] nhưng được biểu diễn ở tốc độ vừa phải, thể hiện tính hiệu quả của phạm vi cao độ nhỏ gọn và lựa chọn [ke0y1] trong việc mang lại trải nghiệm âm nhạc đầy tác động.")</f>
        <v>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chọn không kết hợp [I1N2S3T4R5U6M7E8N9T0S1] nhưng được biểu diễn ở tốc độ vừa phải, thể hiện tính hiệu quả của phạm vi cao độ nhỏ gọn và lựa chọn [ke0y1] trong việc mang lại trải nghiệm âm nhạc đầy tác động.</v>
      </c>
      <c r="D1849" s="2"/>
    </row>
    <row r="1850">
      <c r="A1850" s="1" t="s">
        <v>467</v>
      </c>
      <c r="B1850" s="1" t="s">
        <v>3013</v>
      </c>
      <c r="C1850" s="2" t="str">
        <f>IFERROR(__xludf.DUMMYFUNCTION("GOOGLETRANSLATE(B1850, ""en"", ""vi"")"),"Ca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"&amp;"âm nhạc.")</f>
        <v>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âm nhạc.</v>
      </c>
      <c r="D1850" s="2"/>
    </row>
    <row r="1851">
      <c r="A1851" s="1" t="s">
        <v>1899</v>
      </c>
      <c r="B1851" s="1" t="s">
        <v>3014</v>
      </c>
      <c r="C1851" s="2" t="str">
        <f>IFERROR(__xludf.DUMMYFUNCTION("GOOGLETRANSLATE(B1851, ""en"", ""vi"")"),"[[K01E12Y23]3 k4ey5] của bản nhạc này mang đến cho nó một chất lượng cảm xúc đặc biệt. Nó tuân theo đồng hồ đo [T1I2M3E4_5S6I7G8N9A0T1U2R3E4], làm tăng thêm đặc điểm và tâm trạng độc đáo của nó. Sự kết hợp của các yếu tố âm nhạc này tạo ra trải nghiệm ngh"&amp;"e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cảm xú"&amp;"c và sự sáng tạo của con người.")</f>
        <v>[[K01E12Y23]3 k4ey5] của bản nhạc này mang đến cho nó một chất lượng cảm xúc đặc biệt. Nó tuân theo đồng hồ đo [T1I2M3E4_5S6I7G8N9A0T1U2R3E4], làm tăng thêm đặc điểm và tâm trạng độc đáo của nó. Sự kết hợp của các yếu tố âm nhạc này tạo ra trải nghiệm nghe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cảm xúc và sự sáng tạo của con người.</v>
      </c>
      <c r="D1851" s="2"/>
    </row>
    <row r="1852">
      <c r="A1852" s="1" t="s">
        <v>3015</v>
      </c>
      <c r="B1852" s="1" t="s">
        <v>3016</v>
      </c>
      <c r="C1852" s="2" t="str">
        <f>IFERROR(__xludf.DUMMYFUNCTION("GOOGLETRANSLATE(B1852, ""en"", ""vi"")"),"Bài hát này có cao độ [R1A2N3G4E5] [oc0ta1ve2s3] và có [[K01E12Y23]3 k4ey5], giúp tăng thêm hương vị độc đáo cho âm nhạc. Nó có độ dài [T1M213] giây và [ti0me1 s2ig3na4tu5re6 o7f 8[T91I02M13E24_35S46I57G68N79A80T91U02R13E24]3] duy nhất. Phong cách của bài"&amp;" hát không phản ánh nét đặc trưng thông thường của thể loại [G1E2N3R4E5].")</f>
        <v>Bài hát này có cao độ [R1A2N3G4E5] [oc0ta1ve2s3] và có [[K01E12Y23]3 k4ey5], giúp tăng thêm hương vị độc đáo cho âm nhạc. Nó có độ dài [T1M213] giây và [ti0me1 s2ig3na4tu5re6 o7f 8[T91I02M13E24_35S46I57G68N79A80T91U02R13E24]3] duy nhất. Phong cách của bài hát không phản ánh nét đặc trưng thông thường của thể loại [G1E2N3R4E5].</v>
      </c>
      <c r="D1852" s="2"/>
    </row>
    <row r="1853">
      <c r="A1853" s="1" t="s">
        <v>1331</v>
      </c>
      <c r="B1853" s="1" t="s">
        <v>3017</v>
      </c>
      <c r="C1853" s="2" t="str">
        <f>IFERROR(__xludf.DUMMYFUNCTION("GOOGLETRANSLATE(B1853, ""en"", ""vi"")"),"Bản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[I1N2S3T4R5U6M7E8N9T0S1"&amp;"],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s"&amp;"ay lòng và lay động bất kỳ người nghe nào.")</f>
        <v>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say lòng và lay động bất kỳ người nghe nào.</v>
      </c>
      <c r="D1853" s="2"/>
    </row>
    <row r="1854">
      <c r="A1854" s="1" t="s">
        <v>154</v>
      </c>
      <c r="B1854" s="1" t="s">
        <v>3018</v>
      </c>
      <c r="C1854" s="2" t="str">
        <f>IFERROR(__xludf.DUMMYFUNCTION("GOOGLETRANSLATE(B1854, ""en"", ""vi"")"),"Nhạc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"&amp;"cụ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nhạc"&amp;", các nhạc cụ đều mang lại sức sống cho âm nhạc và mang đến cho các nhạc sĩ cách thể hiện bản thân một cách sáng tạo.")</f>
        <v>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 các nhạc cụ đều mang lại sức sống cho âm nhạc và mang đến cho các nhạc sĩ cách thể hiện bản thân một cách sáng tạo.</v>
      </c>
      <c r="D1854" s="2"/>
    </row>
    <row r="1855">
      <c r="A1855" s="1" t="s">
        <v>3019</v>
      </c>
      <c r="B1855" s="1" t="s">
        <v>3020</v>
      </c>
      <c r="C1855" s="2" t="str">
        <f>IFERROR(__xludf.DUMMYFUNCTION("GOOGLETRANSLATE(B1855, ""en"", ""vi"")"),"Bài hát này sử dụng [ti0me1 s2ig3na4tu5re6] khác thường và có [te0mp1o2] vừa phải, với độ dài [T1M213] giây.")</f>
        <v>Bài hát này sử dụng [ti0me1 s2ig3na4tu5re6] khác thường và có [te0mp1o2] vừa phải, với độ dài [T1M213] giây.</v>
      </c>
      <c r="D1855" s="2"/>
    </row>
    <row r="1856">
      <c r="A1856" s="1" t="s">
        <v>2014</v>
      </c>
      <c r="B1856" s="1" t="s">
        <v>3021</v>
      </c>
      <c r="C1856" s="2" t="str">
        <f>IFERROR(__xludf.DUMMYFUNCTION("GOOGLETRANSLATE(B1856, ""en"", ""vi"")"),"Bản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d"&amp;"ù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ba"&amp;"o giờ quên.")</f>
        <v>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bao giờ quên.</v>
      </c>
      <c r="D1856" s="2"/>
    </row>
    <row r="1857">
      <c r="A1857" s="1" t="s">
        <v>3022</v>
      </c>
      <c r="B1857" s="1" t="s">
        <v>3023</v>
      </c>
      <c r="C1857" s="2" t="str">
        <f>IFERROR(__xludf.DUMMYFUNCTION("GOOGLETRANSLATE(B1857, ""en"", ""vi"")"),"Âm thanh của bài hát bị ảnh hưởng nặng nề bởi thể loại [G1E2N3R4E5] và nhạc cover [[N01U12M23_34B45A56R67S78]8 b9ar0s1].")</f>
        <v>Âm thanh của bài hát bị ảnh hưởng nặng nề bởi thể loại [G1E2N3R4E5] và nhạc cover [[N01U12M23_34B45A56R67S78]8 b9ar0s1].</v>
      </c>
      <c r="D1857" s="2"/>
    </row>
    <row r="1858">
      <c r="A1858" s="1" t="s">
        <v>1841</v>
      </c>
      <c r="B1858" s="1" t="s">
        <v>3024</v>
      </c>
      <c r="C1858" s="2" t="str">
        <f>IFERROR(__xludf.DUMMYFUNCTION("GOOGLETRANSLATE(B1858, ""en"", ""vi"")"),"Bản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t"&amp;"ràn đầy năng lượng đặc biệt của nó góp phần tạo nên âm thanh của bài hát, thấm đẫm các quy ước của phong cách [G1E2N3R4E5]. Với thời lượng phát [T1M213] giây và [te0mp1o2] vừa phải, [ti0me1 s2ig3na4tu5re6] [T1I2M3E4_5S6I7G8N9A0T1U2R3E4] độc đáo của bản nh"&amp;"ạc này càng làm tăng thêm tính chất độc đáo và hấp dẫn của nó.")</f>
        <v>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tràn đầy năng lượng đặc biệt của nó góp phần tạo nên âm thanh của bài hát, thấm đẫm các quy ước của phong cách [G1E2N3R4E5]. Với thời lượng phát [T1M213] giây và [te0mp1o2] vừa phải, [ti0me1 s2ig3na4tu5re6] [T1I2M3E4_5S6I7G8N9A0T1U2R3E4] độc đáo của bản nhạc này càng làm tăng thêm tính chất độc đáo và hấp dẫn của nó.</v>
      </c>
      <c r="D1858" s="2"/>
    </row>
    <row r="1859">
      <c r="A1859" s="1" t="s">
        <v>136</v>
      </c>
      <c r="B1859" s="1" t="s">
        <v>3025</v>
      </c>
      <c r="C1859" s="2" t="str">
        <f>IFERROR(__xludf.DUMMYFUNCTION("GOOGLETRANSLATE(B1859, ""en"", ""vi"")"),"Việc sử dụng phạm vi cao độ cụ thể của [R1A2N3G4E5] [oc0ta1ve2s3], cùng với [[K01E12Y23]3 k4ey5], tạo ra âm thanh gắn kết và thống nhất trong suốt khoảng thời gian [T1M213] giây của bản nhạc này. [te0mp1o2] trong bài hát này rất thư giãn và âm nhạc được p"&amp;"hát ra thông qua việc sử dụng [I1N2S3T4R5U6M7E8N9T0S1]. Âm nhạc ở dạng [T1I2M3E4_5S6I7G8N9A0T1U2R3E4], tuy chậm rãi nhưng lại tạo ra một cảm xúc mạnh mẽ và đáng nhớ.")</f>
        <v>Việc sử dụng phạm vi cao độ cụ thể của [R1A2N3G4E5] [oc0ta1ve2s3], cùng với [[K01E12Y23]3 k4ey5], tạo ra âm thanh gắn kết và thống nhất trong suốt khoảng thời gian [T1M213] giây của bản nhạc này. [te0mp1o2] trong bài hát này rất thư giãn và âm nhạc được phát ra thông qua việc sử dụng [I1N2S3T4R5U6M7E8N9T0S1]. Âm nhạc ở dạng [T1I2M3E4_5S6I7G8N9A0T1U2R3E4], tuy chậm rãi nhưng lại tạo ra một cảm xúc mạnh mẽ và đáng nhớ.</v>
      </c>
      <c r="D1859" s="2"/>
    </row>
    <row r="1860">
      <c r="A1860" s="1" t="s">
        <v>3026</v>
      </c>
      <c r="B1860" s="1" t="s">
        <v>3027</v>
      </c>
      <c r="C1860" s="2" t="str">
        <f>IFERROR(__xludf.DUMMYFUNCTION("GOOGLETRANSLATE(B1860, ""en"", ""vi"")"),"Âm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[T1M213"&amp;"] giây và không có bất kỳ [I1N2S3T4R5U6M7E8N9T0S1] nào.")</f>
        <v>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 giây và không có bất kỳ [I1N2S3T4R5U6M7E8N9T0S1] nào.</v>
      </c>
      <c r="D1860" s="2"/>
    </row>
    <row r="1861">
      <c r="A1861" s="1" t="s">
        <v>412</v>
      </c>
      <c r="B1861" s="1" t="s">
        <v>3028</v>
      </c>
      <c r="C1861" s="2" t="str">
        <f>IFERROR(__xludf.DUMMYFUNCTION("GOOGLETRANSLATE(B1861, ""en"", ""vi"")"),"Phạm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tron"&amp;"g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xuy"&amp;"ên suốt.")</f>
        <v>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xuyên suốt.</v>
      </c>
      <c r="D1861" s="2"/>
    </row>
    <row r="1862">
      <c r="A1862" s="1" t="s">
        <v>3029</v>
      </c>
      <c r="B1862" s="1" t="s">
        <v>3030</v>
      </c>
      <c r="C1862" s="2" t="str">
        <f>IFERROR(__xludf.DUMMYFUNCTION("GOOGLETRANSLATE(B1862, ""en"", ""vi"")"),"Âm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phả"&amp;"i,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"&amp;"trúc và bố cục tổng thể của bài hát.")</f>
        <v>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trúc và bố cục tổng thể của bài hát.</v>
      </c>
      <c r="D1862" s="2"/>
    </row>
    <row r="1863">
      <c r="A1863" s="1" t="s">
        <v>783</v>
      </c>
      <c r="B1863" s="1" t="s">
        <v>3031</v>
      </c>
      <c r="C1863" s="2" t="str">
        <f>IFERROR(__xludf.DUMMYFUNCTION("GOOGLETRANSLATE(B1863, ""en"", ""vi"")"),"Bài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góp"&amp;" phần tạo nên phong cách độc đáo của nó. Mặc dù [ti0me1 s2ig3na4tu5re6] không chuẩn nhưng âm nhạc di chuyển ở tốc độ cân bằng, khác xa với đặc điểm cổ điển của âm thanh [G1E2N3R4E5].")</f>
        <v>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 phần tạo nên phong cách độc đáo của nó. Mặc dù [ti0me1 s2ig3na4tu5re6] không chuẩn nhưng âm nhạc di chuyển ở tốc độ cân bằng, khác xa với đặc điểm cổ điển của âm thanh [G1E2N3R4E5].</v>
      </c>
      <c r="D1863" s="2"/>
    </row>
    <row r="1864">
      <c r="A1864" s="1" t="s">
        <v>3032</v>
      </c>
      <c r="B1864" s="1" t="s">
        <v>3033</v>
      </c>
      <c r="C1864" s="2" t="str">
        <f>IFERROR(__xludf.DUMMYFUNCTION("GOOGLETRANSLATE(B1864, ""en"", ""vi"")"),"Nhịp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sĩ"&amp;"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"&amp;"và cảm hứng, hãy nhớ xem bài hát này và đánh giá cao tính nghệ thuật của những người sáng tạo ra nó.")</f>
        <v>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và cảm hứng, hãy nhớ xem bài hát này và đánh giá cao tính nghệ thuật của những người sáng tạo ra nó.</v>
      </c>
      <c r="D1864" s="2"/>
    </row>
    <row r="1865">
      <c r="A1865" s="1" t="s">
        <v>3034</v>
      </c>
      <c r="B1865" s="1" t="s">
        <v>3035</v>
      </c>
      <c r="C1865" s="2" t="str">
        <f>IFERROR(__xludf.DUMMYFUNCTION("GOOGLETRANSLATE(B1865, ""en"", ""vi"")"),"Bản nhạc giai điệu trong bản nhạc này không có [I1N2S3T4R5U6M7E8N9T0] làm âm thanh chủ đạo. Tuy nhiên, việc sử dụng [[K01E12Y23]3 k4ey5] sẽ tạo ra âm thanh mạnh mẽ và đáng nhớ. Đoạn [te0mp1o2] của bài hát cũng rất phù hợp và cảm giác vừa phải. Ngoài ra, ["&amp;"ti0me1 s2ig3na4tu5re6] được sử dụng trong bài hát này không hề bình thường, bao gồm [T1I2M3E4_5S6I7G8N9A0T1U2R3E4].")</f>
        <v>Bản nhạc giai điệu trong bản nhạc này không có [I1N2S3T4R5U6M7E8N9T0] làm âm thanh chủ đạo. Tuy nhiên, việc sử dụng [[K01E12Y23]3 k4ey5] sẽ tạo ra âm thanh mạnh mẽ và đáng nhớ. Đoạn [te0mp1o2] của bài hát cũng rất phù hợp và cảm giác vừa phải. Ngoài ra, [ti0me1 s2ig3na4tu5re6] được sử dụng trong bài hát này không hề bình thường, bao gồm [T1I2M3E4_5S6I7G8N9A0T1U2R3E4].</v>
      </c>
      <c r="D1865" s="2"/>
    </row>
    <row r="1866">
      <c r="A1866" s="1" t="s">
        <v>295</v>
      </c>
      <c r="B1866" s="1" t="s">
        <v>3036</v>
      </c>
      <c r="C1866" s="2" t="str">
        <f>IFERROR(__xludf.DUMMYFUNCTION("GOOGLETRANSLATE(B1866, ""en"", ""vi"")"),"[ke0y1] được sử dụng trong bản nhạc này mang lại cho nó một chất lượng cảm xúc đặc biệt, mặc dù bài hát này không có nhạc cụ.")</f>
        <v>[ke0y1] được sử dụng trong bản nhạc này mang lại cho nó một chất lượng cảm xúc đặc biệt, mặc dù bài hát này không có nhạc cụ.</v>
      </c>
      <c r="D1866" s="2"/>
    </row>
    <row r="1867">
      <c r="A1867" s="1" t="s">
        <v>194</v>
      </c>
      <c r="B1867" s="1" t="s">
        <v>3037</v>
      </c>
      <c r="C1867" s="2" t="str">
        <f>IFERROR(__xludf.DUMMYFUNCTION("GOOGLETRANSLATE(B1867, ""en"", ""vi"")"),"Phạm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"&amp;"người nghe bằng nhịp điệu sôi động. Âm nhạc trở nên sống động thông qua [I1N2S3T4R5U6M7E8N9T0S1], thể hiện nhịp điệu [T1I2M3E4_5S6I7G8N9A0T1U2R3E4] và duy trì nhịp độ vừa phải. Xuyên suốt tác phẩm,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người nghe bằng nhịp điệu sôi động. Âm nhạc trở nên sống động thông qua [I1N2S3T4R5U6M7E8N9T0S1], thể hiện nhịp điệu [T1I2M3E4_5S6I7G8N9A0T1U2R3E4] và duy trì nhịp độ vừa phải. Xuyên suốt tác phẩm, âm nhạc tỏa ra [E1M2O3T4I5O6N7].</v>
      </c>
      <c r="D1867" s="2"/>
    </row>
    <row r="1868">
      <c r="A1868" s="1" t="s">
        <v>3038</v>
      </c>
      <c r="B1868" s="1" t="s">
        <v>3039</v>
      </c>
      <c r="C1868" s="2" t="str">
        <f>IFERROR(__xludf.DUMMYFUNCTION("GOOGLETRANSLATE(B1868, ""en"", ""vi"")"),"Âm nhạc có bản chất là [E1M2O3T4I5O6N7] và bao gồm [[N01U12M23_34B45A56R67S78]8 b9ar0s1]. Nhịp điệu của bài hát này thoải mái và vừa phải, đồng thời [I1N2S3T4R5U6M7E8N9T0S1] được sử dụng trong phần trình diễn âm nhạc.")</f>
        <v>Âm nhạc có bản chất là [E1M2O3T4I5O6N7] và bao gồm [[N01U12M23_34B45A56R67S78]8 b9ar0s1]. Nhịp điệu của bài hát này thoải mái và vừa phải, đồng thời [I1N2S3T4R5U6M7E8N9T0S1] được sử dụng trong phần trình diễn âm nhạc.</v>
      </c>
      <c r="D1868" s="2"/>
    </row>
    <row r="1869">
      <c r="A1869" s="1" t="s">
        <v>3040</v>
      </c>
      <c r="B1869" s="1" t="s">
        <v>3041</v>
      </c>
      <c r="C1869" s="2" t="str">
        <f>IFERROR(__xludf.DUMMYFUNCTION("GOOGLETRANSLATE(B1869, ""en"", ""vi"")"),"Với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[E1M"&amp;"2O3T4I5O6N7] sâu sắc xuyên suốt [[N01U12M23_34B45A56R67S78]8 b9ar0s1].")</f>
        <v>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[E1M2O3T4I5O6N7] sâu sắc xuyên suốt [[N01U12M23_34B45A56R67S78]8 b9ar0s1].</v>
      </c>
      <c r="D1869" s="2"/>
    </row>
    <row r="1870">
      <c r="A1870" s="1" t="s">
        <v>586</v>
      </c>
      <c r="B1870" s="1" t="s">
        <v>3042</v>
      </c>
      <c r="C1870" s="2" t="str">
        <f>IFERROR(__xludf.DUMMYFUNCTION("GOOGLETRANSLATE(B1870, ""en"", ""vi"")"),"Việc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"&amp;"này không liên quan đến việc sử dụng [I1N2S3T4R5U6M7E8N9T0S1] và [ti0me1 s2ig3na4tu5re6] của nó không hề bình thường, là [T1I2M3E4_5S6I7G8N9A0T1U2R3E4]. Di chuyển với tốc độ vừa phải, âm nhạc phát ra [E1M2O3T4I5O6N7].")</f>
        <v>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này không liên quan đến việc sử dụng [I1N2S3T4R5U6M7E8N9T0S1] và [ti0me1 s2ig3na4tu5re6] của nó không hề bình thường, là [T1I2M3E4_5S6I7G8N9A0T1U2R3E4]. Di chuyển với tốc độ vừa phải, âm nhạc phát ra [E1M2O3T4I5O6N7].</v>
      </c>
      <c r="D1870" s="2"/>
    </row>
    <row r="1871">
      <c r="A1871" s="1" t="s">
        <v>3043</v>
      </c>
      <c r="B1871" s="1" t="s">
        <v>3044</v>
      </c>
      <c r="C1871" s="2" t="str">
        <f>IFERROR(__xludf.DUMMYFUNCTION("GOOGLETRANSLATE(B1871, ""en"", ""vi"")"),"Bài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tá"&amp;"c âm nhạc. Mặc dù có cấu trúc phi truyền thống nhưng âm nhạc vẫn gây được tiếng vang về mặt cảm xúc, khiến nó trở thành một tác phẩm nổi bật trong các tiết mục của nghệ sĩ.")</f>
        <v>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tác âm nhạc. Mặc dù có cấu trúc phi truyền thống nhưng âm nhạc vẫn gây được tiếng vang về mặt cảm xúc, khiến nó trở thành một tác phẩm nổi bật trong các tiết mục của nghệ sĩ.</v>
      </c>
      <c r="D1871" s="2"/>
    </row>
    <row r="1872">
      <c r="A1872" s="1" t="s">
        <v>3045</v>
      </c>
      <c r="B1872" s="1" t="s">
        <v>3046</v>
      </c>
      <c r="C1872" s="2" t="str">
        <f>IFERROR(__xludf.DUMMYFUNCTION("GOOGLETRANSLATE(B1872, ""en"", ""vi"")"),"Loại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"&amp;"nề bởi thể loại [G1E2N3R4E5] và trải dài khoảng [[N01U12M23_34B45A56R67S78]8 b9ar0s1]. Với thời lượng [T1M213] giây, bài hát này thu hút sự chú ý của người nghe và thể hiện tài năng âm nhạc đằng sau nó. Nhìn chung, sự kết hợp giữa cao độ, [ke0y1], thời lư"&amp;"ợng, nhạc cụ, thể loại và ô nhịp tạo nên trải nghiệm âm nhạc đặc biệt và khó quên.")</f>
        <v>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nề bởi thể loại [G1E2N3R4E5] và trải dài khoảng [[N01U12M23_34B45A56R67S78]8 b9ar0s1]. Với thời lượng [T1M213] giây, bài hát này thu hút sự chú ý của người nghe và thể hiện tài năng âm nhạc đằng sau nó. Nhìn chung, sự kết hợp giữa cao độ, [ke0y1], thời lượng, nhạc cụ, thể loại và ô nhịp tạo nên trải nghiệm âm nhạc đặc biệt và khó quên.</v>
      </c>
      <c r="D1872" s="2"/>
    </row>
    <row r="1873">
      <c r="A1873" s="1" t="s">
        <v>3047</v>
      </c>
      <c r="B1873" s="1" t="s">
        <v>3048</v>
      </c>
      <c r="C1873" s="2" t="str">
        <f>IFERROR(__xludf.DUMMYFUNCTION("GOOGLETRANSLATE(B1873, ""en"", ""vi"")"),"Phạm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[I1N2S"&amp;"3T4R5U6M7E8N9T0S1] không phải là một phần của nhạc cụ trong âm nhạc [te0mp1o2] thấp này, đây không phải là ví dụ điển hình của phong cách [G1E2N3R4E5] điển hình.")</f>
        <v>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[I1N2S3T4R5U6M7E8N9T0S1] không phải là một phần của nhạc cụ trong âm nhạc [te0mp1o2] thấp này, đây không phải là ví dụ điển hình của phong cách [G1E2N3R4E5] điển hình.</v>
      </c>
      <c r="D1873" s="2"/>
    </row>
    <row r="1874">
      <c r="A1874" s="1" t="s">
        <v>3049</v>
      </c>
      <c r="B1874" s="1" t="s">
        <v>3050</v>
      </c>
      <c r="C1874" s="2" t="str">
        <f>IFERROR(__xludf.DUMMYFUNCTION("GOOGLETRANSLATE(B1874, ""en"", ""vi"")"),"[[T01I12M23E34_45S56I67G78N89A90T01U12R23E34]4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f>
        <v>[[T01I12M23E34_45S56I67G78N89A90T01U12R23E34]4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v>
      </c>
      <c r="D1874" s="2"/>
    </row>
    <row r="1875">
      <c r="A1875" s="1" t="s">
        <v>3051</v>
      </c>
      <c r="B1875" s="1" t="s">
        <v>3052</v>
      </c>
      <c r="C1875" s="2" t="str">
        <f>IFERROR(__xludf.DUMMYFUNCTION("GOOGLETRANSLATE(B1875, ""en"", ""vi"")"),"Việc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v"&amp;"à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[E1M2O3"&amp;"T 4I5O6N7].")</f>
        <v>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[E1M2O3T 4I5O6N7].</v>
      </c>
      <c r="D1875" s="2"/>
    </row>
    <row r="1876">
      <c r="A1876" s="1" t="s">
        <v>273</v>
      </c>
      <c r="B1876" s="1" t="s">
        <v>3053</v>
      </c>
      <c r="C1876" s="2" t="str">
        <f>IFERROR(__xludf.DUMMYFUNCTION("GOOGLETRANSLATE(B1876, ""en"", ""vi"")"),"Âm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n"&amp;"hịp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chun"&amp;"g, [ti0me1 s2ig3na4tu5re6] đóng vai trò quan trọng trong việc xác định cấu trúc nhịp điệu của một bản nhạc và giúp tạo nên cảm giác tổng thể và nhịp điệu của màn trình diễn.")</f>
        <v>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chung, [ti0me1 s2ig3na4tu5re6] đóng vai trò quan trọng trong việc xác định cấu trúc nhịp điệu của một bản nhạc và giúp tạo nên cảm giác tổng thể và nhịp điệu của màn trình diễn.</v>
      </c>
      <c r="D1876" s="2"/>
    </row>
    <row r="1877">
      <c r="A1877" s="1" t="s">
        <v>3054</v>
      </c>
      <c r="B1877" s="1" t="s">
        <v>3055</v>
      </c>
      <c r="C1877" s="2" t="str">
        <f>IFERROR(__xludf.DUMMYFUNCTION("GOOGLETRANSLATE(B1877, ""en"", ""vi"")"),"Bài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c"&amp;"hiều sâu và độ phức tạp cho bố cục.")</f>
        <v>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chiều sâu và độ phức tạp cho bố cục.</v>
      </c>
      <c r="D1877" s="2"/>
    </row>
    <row r="1878">
      <c r="A1878" s="1" t="s">
        <v>966</v>
      </c>
      <c r="B1878" s="1" t="s">
        <v>3056</v>
      </c>
      <c r="C1878" s="2" t="str">
        <f>IFERROR(__xludf.DUMMYFUNCTION("GOOGLETRANSLATE(B1878, ""en"", ""vi"")"),"[[K01E12Y23]3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ngư"&amp;"ời nghe. Từ đầu đến cuối, sự kết hợp giữa [ke0y1] mạnh mẽ và cảm xúc chân thực trong âm nhạc đã tạo nên một kiệt tác thực sự khó quên.")</f>
        <v>[[K01E12Y23]3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người nghe. Từ đầu đến cuối, sự kết hợp giữa [ke0y1] mạnh mẽ và cảm xúc chân thực trong âm nhạc đã tạo nên một kiệt tác thực sự khó quên.</v>
      </c>
      <c r="D1878" s="2"/>
    </row>
    <row r="1879">
      <c r="A1879" s="1" t="s">
        <v>3057</v>
      </c>
      <c r="B1879" s="1" t="s">
        <v>3058</v>
      </c>
      <c r="C1879" s="2" t="str">
        <f>IFERROR(__xludf.DUMMYFUNCTION("GOOGLETRANSLATE(B1879, ""en"", ""vi"")"),"Loại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b"&amp;"9ar0s1], góp phần bổ sung thêm vào trải nghiệm âm nhạc tổng thể.")</f>
        <v>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b9ar0s1], góp phần bổ sung thêm vào trải nghiệm âm nhạc tổng thể.</v>
      </c>
      <c r="D1879" s="2"/>
    </row>
    <row r="1880">
      <c r="A1880" s="1" t="s">
        <v>3059</v>
      </c>
      <c r="B1880" s="1" t="s">
        <v>3060</v>
      </c>
      <c r="C1880" s="2" t="str">
        <f>IFERROR(__xludf.DUMMYFUNCTION("GOOGLETRANSLATE(B1880, ""en"", ""vi"")"),"Bài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n"&amp;"hạc vẫn êm dịu và thư giãn, tạo ra trải nghiệm nghe dễ chịu.")</f>
        <v>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nhạc vẫn êm dịu và thư giãn, tạo ra trải nghiệm nghe dễ chịu.</v>
      </c>
      <c r="D1880" s="2"/>
    </row>
    <row r="1881">
      <c r="A1881" s="1" t="s">
        <v>1593</v>
      </c>
      <c r="B1881" s="1" t="s">
        <v>3061</v>
      </c>
      <c r="C1881" s="2" t="str">
        <f>IFERROR(__xludf.DUMMYFUNCTION("GOOGLETRANSLATE(B1881, ""en"", ""vi"")"),"Bài hát này có độ dài [T1M213] giây và có nhịp điệu rất êm dịu. Ngoài ra, âm nhạc còn sử dụng [[T01I12M23E34_45S56I67G78N89A90T01U12R23E34]4 t5im6e 7si8gn9at0ur1e2], góp phần tạo nên âm thanh và cảm giác độc đáo hơn nữa.")</f>
        <v>Bài hát này có độ dài [T1M213] giây và có nhịp điệu rất êm dịu. Ngoài ra, âm nhạc còn sử dụng [[T01I12M23E34_45S56I67G78N89A90T01U12R23E34]4 t5im6e 7si8gn9at0ur1e2], góp phần tạo nên âm thanh và cảm giác độc đáo hơn nữa.</v>
      </c>
      <c r="D1881" s="2"/>
    </row>
    <row r="1882">
      <c r="A1882" s="1" t="s">
        <v>3062</v>
      </c>
      <c r="B1882" s="1" t="s">
        <v>3063</v>
      </c>
      <c r="C1882" s="2" t="str">
        <f>IFERROR(__xludf.DUMMYFUNCTION("GOOGLETRANSLATE(B1882, ""en"", ""vi"")"),"Bài hát này có thời gian chạy là [T1M213] giây và phạm vi cao độ trong [R1A2N3G4E5] [oc0ta1ve2s3]. Nhịp điệu dễ nghe, trong khi bản nhạc không bị chi phối bởi âm thanh [I1N2S3T4R5U6M7E8N9T0]. Mặc dù vậy, cấu trúc của bài hát có nhịp độ nhanh, với tổng cộn"&amp;"g [[N01U12M23_34B45A56R67S78]8 b9ar0s1].")</f>
        <v>Bài hát này có thời gian chạy là [T1M213] giây và phạm vi cao độ trong [R1A2N3G4E5] [oc0ta1ve2s3]. Nhịp điệu dễ nghe, trong khi bản nhạc không bị chi phối bởi âm thanh [I1N2S3T4R5U6M7E8N9T0]. Mặc dù vậy, cấu trúc của bài hát có nhịp độ nhanh, với tổng cộng [[N01U12M23_34B45A56R67S78]8 b9ar0s1].</v>
      </c>
      <c r="D1882" s="2"/>
    </row>
    <row r="1883">
      <c r="A1883" s="1" t="s">
        <v>1204</v>
      </c>
      <c r="B1883" s="1" t="s">
        <v>3064</v>
      </c>
      <c r="C1883" s="2" t="str">
        <f>IFERROR(__xludf.DUMMYFUNCTION("GOOGLETRANSLATE(B1883, ""en"", ""vi"")"),"Nhịp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nghe"&amp;".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["&amp;"ke0y1] của bài hát này sẽ tạo nên một trải nghiệm âm nhạc đẹp đẽ và đáng nhớ.")</f>
        <v>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[ke0y1] của bài hát này sẽ tạo nên một trải nghiệm âm nhạc đẹp đẽ và đáng nhớ.</v>
      </c>
      <c r="D1883" s="2"/>
    </row>
    <row r="1884">
      <c r="A1884" s="1" t="s">
        <v>1749</v>
      </c>
      <c r="B1884" s="1" t="s">
        <v>3065</v>
      </c>
      <c r="C1884" s="2" t="str">
        <f>IFERROR(__xludf.DUMMYFUNCTION("GOOGLETRANSLATE(B1884, ""en"", ""vi"")"),"Bài hát này thể hiện đặc trưng của phong cách [G1E2N3R4E5] với nhịp điệu cực kỳ mãnh liệt.")</f>
        <v>Bài hát này thể hiện đặc trưng của phong cách [G1E2N3R4E5] với nhịp điệu cực kỳ mãnh liệt.</v>
      </c>
      <c r="D1884" s="2"/>
    </row>
    <row r="1885">
      <c r="A1885" s="1" t="s">
        <v>521</v>
      </c>
      <c r="B1885" s="1" t="s">
        <v>3066</v>
      </c>
      <c r="C1885" s="2" t="str">
        <f>IFERROR(__xludf.DUMMYFUNCTION("GOOGLETRANSLATE(B1885, ""en"", ""vi"")"),"Dải cao độ của [R1A2N3G4E5] [oc0ta1ve2s3] trong bài hát này tạo thêm nét đặc biệt cho âm nhạc, nhấn mạnh chiều sâu cảm xúc của nó. Ngoài ra, bài hát có thời gian chạy là [T1M213] giây.")</f>
        <v>Dải cao độ của [R1A2N3G4E5] [oc0ta1ve2s3] trong bài hát này tạo thêm nét đặc biệt cho âm nhạc, nhấn mạnh chiều sâu cảm xúc của nó. Ngoài ra, bài hát có thời gian chạy là [T1M213] giây.</v>
      </c>
      <c r="D1885" s="2"/>
    </row>
    <row r="1886">
      <c r="A1886" s="1" t="s">
        <v>3067</v>
      </c>
      <c r="B1886" s="1" t="s">
        <v>3068</v>
      </c>
      <c r="C1886" s="2" t="str">
        <f>IFERROR(__xludf.DUMMYFUNCTION("GOOGLETRANSLATE(B1886, ""en"", ""vi"")"),"Đoạn nhạc được sáng tác trong [[K01E12Y23]3 k4ey5], thể hiện phạm vi cao độ trong [R1A2N3G4E5] [oc0ta1ve2s3] đảm bảo sẽ giúp bạn đứng vững và nhảy múa.")</f>
        <v>Đoạn nhạc được sáng tác trong [[K01E12Y23]3 k4ey5], thể hiện phạm vi cao độ trong [R1A2N3G4E5] [oc0ta1ve2s3] đảm bảo sẽ giúp bạn đứng vững và nhảy múa.</v>
      </c>
      <c r="D1886" s="2"/>
    </row>
    <row r="1887">
      <c r="A1887" s="1" t="s">
        <v>1549</v>
      </c>
      <c r="B1887" s="1" t="s">
        <v>3069</v>
      </c>
      <c r="C1887" s="2" t="str">
        <f>IFERROR(__xludf.DUMMYFUNCTION("GOOGLETRANSLATE(B1887, ""en"", ""vi"")"),"Âm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[[K01E12Y2"&amp;"3]3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Điều"&amp;"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"&amp;"bật hơn.")</f>
        <v>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bật hơn.</v>
      </c>
      <c r="D1887" s="2"/>
    </row>
    <row r="1888">
      <c r="A1888" s="1" t="s">
        <v>3070</v>
      </c>
      <c r="B1888" s="1" t="s">
        <v>3071</v>
      </c>
      <c r="C1888" s="2" t="str">
        <f>IFERROR(__xludf.DUMMYFUNCTION("GOOGLETRANSLATE(B1888, ""en"", ""vi"")"),"Bài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bì"&amp;"nh.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ng"&amp;"he.")</f>
        <v>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nghe.</v>
      </c>
      <c r="D1888" s="2"/>
    </row>
    <row r="1889">
      <c r="A1889" s="1" t="s">
        <v>1797</v>
      </c>
      <c r="B1889" s="1" t="s">
        <v>3072</v>
      </c>
      <c r="C1889" s="2" t="str">
        <f>IFERROR(__xludf.DUMMYFUNCTION("GOOGLETRANSLATE(B1889, ""en"", ""vi"")"),"Với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Vi"&amp;"ệc bổ sung [I1N2S3T4R5U6M7E8N9T0S1] nâng cao bố cục âm nhạc tổng thể, trong khi thước đo của âm nhạc là [T1I2M3E4_5S6I7G8N9A0T1U2R3E4]. Với nhịp độ vừa phải, âm nhạc được coi là một ví dụ điển hình của thể loại [G1E2N3R4E5].")</f>
        <v>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Việc bổ sung [I1N2S3T4R5U6M7E8N9T0S1] nâng cao bố cục âm nhạc tổng thể, trong khi thước đo của âm nhạc là [T1I2M3E4_5S6I7G8N9A0T1U2R3E4]. Với nhịp độ vừa phải, âm nhạc được coi là một ví dụ điển hình của thể loại [G1E2N3R4E5].</v>
      </c>
      <c r="D1889" s="2"/>
    </row>
    <row r="1890">
      <c r="A1890" s="1" t="s">
        <v>3073</v>
      </c>
      <c r="B1890" s="1" t="s">
        <v>3074</v>
      </c>
      <c r="C1890" s="2" t="str">
        <f>IFERROR(__xludf.DUMMYFUNCTION("GOOGLETRANSLATE(B1890, ""en"", ""vi"")"),"Nhạc này có [te0mp1o2] vừa phải và thấm đẫm [E1M2O3T4I5O6N7], đồng thời tiết tấu bài hát không quá nhanh cũng không quá chậm. Ngoài ra, [I1N2S3T4R5U6M7E8N9T0S1] bổ sung cho tác phẩm âm nhạc, nâng cao chất lượng tổng thể của nó.")</f>
        <v>Nhạc này có [te0mp1o2] vừa phải và thấm đẫm [E1M2O3T4I5O6N7], đồng thời tiết tấu bài hát không quá nhanh cũng không quá chậm. Ngoài ra, [I1N2S3T4R5U6M7E8N9T0S1] bổ sung cho tác phẩm âm nhạc, nâng cao chất lượng tổng thể của nó.</v>
      </c>
      <c r="D1890" s="2"/>
    </row>
    <row r="1891">
      <c r="A1891" s="1" t="s">
        <v>3075</v>
      </c>
      <c r="B1891" s="1" t="s">
        <v>3076</v>
      </c>
      <c r="C1891" s="2" t="str">
        <f>IFERROR(__xludf.DUMMYFUNCTION("GOOGLETRANSLATE(B1891, ""en"", ""vi"")"),"Loại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[T1I2M3E"&amp;"4_5S6I7G8N9A0T1U2R3E4], tạo ra nhịp điệu có cấu trúc làm tăng thêm ấn tượng tổng thể của bản nhạc.")</f>
        <v>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[T1I2M3E4_5S6I7G8N9A0T1U2R3E4], tạo ra nhịp điệu có cấu trúc làm tăng thêm ấn tượng tổng thể của bản nhạc.</v>
      </c>
      <c r="D1891" s="2"/>
    </row>
    <row r="1892">
      <c r="A1892" s="1" t="s">
        <v>3077</v>
      </c>
      <c r="B1892" s="1" t="s">
        <v>3078</v>
      </c>
      <c r="C1892" s="2" t="str">
        <f>IFERROR(__xludf.DUMMYFUNCTION("GOOGLETRANSLATE(B1892, ""en"", ""vi"")"),"[[K01E12Y23]3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kh"&amp;"ông thể hiện những đặc điểm nổi bật của phong cách [G1E2N3R4E5].")</f>
        <v>[[K01E12Y23]3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không thể hiện những đặc điểm nổi bật của phong cách [G1E2N3R4E5].</v>
      </c>
      <c r="D1892" s="2"/>
    </row>
    <row r="1893">
      <c r="A1893" s="1" t="s">
        <v>217</v>
      </c>
      <c r="B1893" s="1" t="s">
        <v>3079</v>
      </c>
      <c r="C1893" s="2" t="str">
        <f>IFERROR(__xludf.DUMMYFUNCTION("GOOGLETRANSLATE(B1893, ""en"", ""vi"")"),"Việc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củ"&amp;"a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dụn"&amp;"g các [key0y1] khác nhau có thể là một công cụ mạnh mẽ để các nhà soạn nhạc truyền tải cảm xúc và tạo ra bầu không khí cụ thể trong âm nhạc của họ.")</f>
        <v>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dụng các [key0y1] khác nhau có thể là một công cụ mạnh mẽ để các nhà soạn nhạc truyền tải cảm xúc và tạo ra bầu không khí cụ thể trong âm nhạc của họ.</v>
      </c>
      <c r="D1893" s="2"/>
    </row>
    <row r="1894">
      <c r="A1894" s="1" t="s">
        <v>650</v>
      </c>
      <c r="B1894" s="1" t="s">
        <v>3080</v>
      </c>
      <c r="C1894" s="2" t="str">
        <f>IFERROR(__xludf.DUMMYFUNCTION("GOOGLETRANSLATE(B1894, ""en"", ""vi"")"),"Bài hát này có nhịp điệu nhất quán và vừa phải, đi kèm với âm nhạc tuân theo nhịp [ti0me1 s2ig3na4tu5re6] cụ thể. [ti0me1 s2ig3na4tu5re6] cung cấp khuôn khổ nhịp nhàng cho âm nhạc và giúp tạo cảm giác gắn kết và cấu trúc trong bố cục tổng thể. Với [te0mp1"&amp;"o2] ổn định và nhịp điệu được xác định rõ ràng, bài hát này có thể sẽ dễ theo dõi và thú vị khi nghe đối với nhiều khán giả khác nhau.")</f>
        <v>Bài hát này có nhịp điệu nhất quán và vừa phải, đi kèm với âm nhạc tuân theo nhịp [ti0me1 s2ig3na4tu5re6] cụ thể. [ti0me1 s2ig3na4tu5re6] cung cấp khuôn khổ nhịp nhàng cho âm nhạc và giúp tạo cảm giác gắn kết và cấu trúc trong bố cục tổng thể. Với [te0mp1o2] ổn định và nhịp điệu được xác định rõ ràng, bài hát này có thể sẽ dễ theo dõi và thú vị khi nghe đối với nhiều khán giả khác nhau.</v>
      </c>
      <c r="D1894" s="2"/>
    </row>
    <row r="1895">
      <c r="A1895" s="1" t="s">
        <v>477</v>
      </c>
      <c r="B1895" s="1" t="s">
        <v>3081</v>
      </c>
      <c r="C1895" s="2" t="str">
        <f>IFERROR(__xludf.DUMMYFUNCTION("GOOGLETRANSLATE(B1895, ""en"", ""vi"")"),"Với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suố"&amp;"t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chắ"&amp;"n sẽ mang lại hiệu quả.")</f>
        <v>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chắn sẽ mang lại hiệu quả.</v>
      </c>
      <c r="D1895" s="2"/>
    </row>
    <row r="1896">
      <c r="A1896" s="1" t="s">
        <v>3082</v>
      </c>
      <c r="B1896" s="1" t="s">
        <v>3083</v>
      </c>
      <c r="C1896" s="2" t="str">
        <f>IFERROR(__xludf.DUMMYFUNCTION("GOOGLETRANSLATE(B1896, ""en"", ""vi"")"),"Với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["&amp;"T1M213]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chậm,"&amp;" bài hát này thể hiện thể loại [G1E2N3R4E5] và bao gồm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 bài hát này thể hiện thể loại [G1E2N3R4E5] và bao gồm [[N01U12M23_34B45A56R67S78]8 b9ar0s1].</v>
      </c>
      <c r="D1896" s="2"/>
    </row>
    <row r="1897">
      <c r="A1897" s="1" t="s">
        <v>3084</v>
      </c>
      <c r="B1897" s="1" t="s">
        <v>3085</v>
      </c>
      <c r="C1897" s="2" t="str">
        <f>IFERROR(__xludf.DUMMYFUNCTION("GOOGLETRANSLATE(B1897, ""en"", ""vi"")"),"Thời lượng của bài hát là [T1M213] giây và nhịp điệu của nó rất êm dịu, theo nhịp [T1I2M3E4_5S6I7G8N9A0T1U2R3E4]. Âm nhạc được phát ra thông qua [I1N2S3T4R5U6M7E8N9T0S1] và bài hát được trình diễn ở tốc độ vừa phải.")</f>
        <v>Thời lượng của bài hát là [T1M213] giây và nhịp điệu của nó rất êm dịu, theo nhịp [T1I2M3E4_5S6I7G8N9A0T1U2R3E4]. Âm nhạc được phát ra thông qua [I1N2S3T4R5U6M7E8N9T0S1] và bài hát được trình diễn ở tốc độ vừa phải.</v>
      </c>
      <c r="D1897" s="2"/>
    </row>
    <row r="1898">
      <c r="A1898" s="1" t="s">
        <v>122</v>
      </c>
      <c r="B1898" s="1" t="s">
        <v>3086</v>
      </c>
      <c r="C1898" s="2" t="str">
        <f>IFERROR(__xludf.DUMMYFUNCTION("GOOGLETRANSLATE(B1898, ""en"", ""vi"")"),"Loại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[I1N2S3T4R5U6M7E8N9T0S"&amp;"1].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đặ"&amp;"c biệt và đáng nhớ.")</f>
        <v>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đặc biệt và đáng nhớ.</v>
      </c>
      <c r="D1898" s="2"/>
    </row>
    <row r="1899">
      <c r="A1899" s="1" t="s">
        <v>202</v>
      </c>
      <c r="B1899" s="1" t="s">
        <v>3087</v>
      </c>
      <c r="C1899" s="2" t="str">
        <f>IFERROR(__xludf.DUMMYFUNCTION("GOOGLETRANSLATE(B1899, ""en"", ""vi"")"),"[[K01E12Y23]3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ngh"&amp;"e.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sự"&amp;" kết hợp giữa [[K01E12Y23]3 k4ey5] và nhịp điệu sống động trong bài hát này chắc chắn sẽ khiến tim người nghe đập rộn ràng và chân họ gõ theo nhịp.")</f>
        <v>[[K01E12Y23]3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 kết hợp giữa [[K01E12Y23]3 k4ey5] và nhịp điệu sống động trong bài hát này chắc chắn sẽ khiến tim người nghe đập rộn ràng và chân họ gõ theo nhịp.</v>
      </c>
      <c r="D1899" s="2"/>
    </row>
    <row r="1900">
      <c r="A1900" s="1" t="s">
        <v>3088</v>
      </c>
      <c r="B1900" s="1" t="s">
        <v>3089</v>
      </c>
      <c r="C1900" s="2" t="str">
        <f>IFERROR(__xludf.DUMMYFUNCTION("GOOGLETRANSLATE(B1900, ""en"", ""vi"")"),"Âm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[I1N2S3T4R5U"&amp;"6M7E8N9T0S1] và bao gồm [[N01U12M23_34B45A56R67S78]8 b9ar0s1]. Nhìn chung, tác phẩm này thể hiện một loạt các yếu tố âm nhạc sống động tạo ra trải nghiệm nghe lôi cuốn và hấp dẫn.")</f>
        <v>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[I1N2S3T4R5U6M7E8N9T0S1] và bao gồm [[N01U12M23_34B45A56R67S78]8 b9ar0s1]. Nhìn chung, tác phẩm này thể hiện một loạt các yếu tố âm nhạc sống động tạo ra trải nghiệm nghe lôi cuốn và hấp dẫn.</v>
      </c>
      <c r="D1900" s="2"/>
    </row>
    <row r="1901">
      <c r="A1901" s="1" t="s">
        <v>1384</v>
      </c>
      <c r="B1901" s="1" t="s">
        <v>3090</v>
      </c>
      <c r="C1901" s="2" t="str">
        <f>IFERROR(__xludf.DUMMYFUNCTION("GOOGLETRANSLATE(B1901, ""en"", ""vi"")"),"Với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cho"&amp;"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7si8gn9a"&amp;"t0ur1e2]. Được chơi ở tốc độ nhanh, bài hát này vẫn bắt nguồn từ các quy ước của âm nhạc [G1E2N3R4E5], mang đến sự kết hợp quyến rũ giữa sự đổi mới và sự quen thuộc.")</f>
        <v>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7si8gn9at0ur1e2]. Được chơi ở tốc độ nhanh, bài hát này vẫn bắt nguồn từ các quy ước của âm nhạc [G1E2N3R4E5], mang đến sự kết hợp quyến rũ giữa sự đổi mới và sự quen thuộc.</v>
      </c>
      <c r="D1901" s="2"/>
    </row>
    <row r="1902">
      <c r="A1902" s="1" t="s">
        <v>198</v>
      </c>
      <c r="B1902" s="1" t="s">
        <v>3091</v>
      </c>
      <c r="C1902" s="2" t="str">
        <f>IFERROR(__xludf.DUMMYFUNCTION("GOOGLETRANSLATE(B1902, ""en"", ""vi"")"),"Việc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"&amp;"và đáng nhớ, trong khi [te0mp1o2] vẫn ở mức vừa phải. [ti0me1 s2ig3na4tu5re6] của bản nhạc là [T1I2M3E4_5S6I7G8N9A0T1U2R3E4], và mặc dù được chơi ở tốc độ nhanh nhưng bài hát vẫn bất chấp các quy ước của phong cách [G1E2N3R4E5].")</f>
        <v>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và đáng nhớ, trong khi [te0mp1o2] vẫn ở mức vừa phải. [ti0me1 s2ig3na4tu5re6] của bản nhạc là [T1I2M3E4_5S6I7G8N9A0T1U2R3E4], và mặc dù được chơi ở tốc độ nhanh nhưng bài hát vẫn bất chấp các quy ước của phong cách [G1E2N3R4E5].</v>
      </c>
      <c r="D1902" s="2"/>
    </row>
    <row r="1903">
      <c r="A1903" s="1" t="s">
        <v>2206</v>
      </c>
      <c r="B1903" s="1" t="s">
        <v>3092</v>
      </c>
      <c r="C1903" s="2" t="str">
        <f>IFERROR(__xludf.DUMMYFUNCTION("GOOGLETRANSLATE(B1903, ""en"", ""vi"")"),"Bài hát này là một bản nhạc có tiết tấu nhanh với thời lượng [T1M213] giây. Sự sắp xếp của bài hát rất độc đáo vì nó bỏ qua việc sử dụng [I1N2S3T4R5U6M7E8N9T0S1].")</f>
        <v>Bài hát này là một bản nhạc có tiết tấu nhanh với thời lượng [T1M213] giây. Sự sắp xếp của bài hát rất độc đáo vì nó bỏ qua việc sử dụng [I1N2S3T4R5U6M7E8N9T0S1].</v>
      </c>
      <c r="D1903" s="2"/>
    </row>
    <row r="1904">
      <c r="A1904" s="1" t="s">
        <v>831</v>
      </c>
      <c r="B1904" s="1" t="s">
        <v>3093</v>
      </c>
      <c r="C1904" s="2" t="str">
        <f>IFERROR(__xludf.DUMMYFUNCTION("GOOGLETRANSLATE(B1904, ""en"", ""vi"")"),"Bài hát này được sáng tác trong [[K01E12Y23]3 k4ey5] và dài [T1M213] giây. Nó có nhịp điệu rất êm dịu, tạo ra bầu không khí êm dịu cho người nghe.")</f>
        <v>Bài hát này được sáng tác trong [[K01E12Y23]3 k4ey5] và dài [T1M213] giây. Nó có nhịp điệu rất êm dịu, tạo ra bầu không khí êm dịu cho người nghe.</v>
      </c>
      <c r="D1904" s="2"/>
    </row>
    <row r="1905">
      <c r="A1905" s="1" t="s">
        <v>1674</v>
      </c>
      <c r="B1905" s="1" t="s">
        <v>3094</v>
      </c>
      <c r="C1905" s="2" t="str">
        <f>IFERROR(__xludf.DUMMYFUNCTION("GOOGLETRANSLATE(B1905, ""en"", ""vi"")"),"Bài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â"&amp;"m nhạc.")</f>
        <v>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âm nhạc.</v>
      </c>
      <c r="D1905" s="2"/>
    </row>
    <row r="1906">
      <c r="A1906" s="1" t="s">
        <v>2575</v>
      </c>
      <c r="B1906" s="1" t="s">
        <v>3095</v>
      </c>
      <c r="C1906" s="2" t="str">
        <f>IFERROR(__xludf.DUMMYFUNCTION("GOOGLETRANSLATE(B1906, ""en"", ""vi"")"),"Âm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n"&amp;"hững yếu tố này được kết hợp, người nghe có thể mong đợi trải nghiệm thính giác hấp dẫn và đa dạng, thể hiện phạm vi và độ sâu của các nhạc cụ đã chọn.")</f>
        <v>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những yếu tố này được kết hợp, người nghe có thể mong đợi trải nghiệm thính giác hấp dẫn và đa dạng, thể hiện phạm vi và độ sâu của các nhạc cụ đã chọn.</v>
      </c>
      <c r="D1906" s="2"/>
    </row>
    <row r="1907">
      <c r="A1907" s="1" t="s">
        <v>596</v>
      </c>
      <c r="B1907" s="1" t="s">
        <v>3096</v>
      </c>
      <c r="C1907" s="2" t="str">
        <f>IFERROR(__xludf.DUMMYFUNCTION("GOOGLETRANSLATE(B1907, ""en"", ""vi"")"),"Phạm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tr"&amp;"úc bài hát của nó được tạo thành từ [[N01U12M23_34B45A56R67S78]8 b9ar0s1].")</f>
        <v>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trúc bài hát của nó được tạo thành từ [[N01U12M23_34B45A56R67S78]8 b9ar0s1].</v>
      </c>
      <c r="D1907" s="2"/>
    </row>
    <row r="1908">
      <c r="A1908" s="1" t="s">
        <v>2782</v>
      </c>
      <c r="B1908" s="1" t="s">
        <v>3097</v>
      </c>
      <c r="C1908" s="2" t="str">
        <f>IFERROR(__xludf.DUMMYFUNCTION("GOOGLETRANSLATE(B1908, ""en"", ""vi"")"),"Bài hát này là một ví dụ điển hình của thể loại [G1E2N3R4E5], có nhịp điệu êm đềm và vừa phải tạo nên giai điệu cho âm nhạc.")</f>
        <v>Bài hát này là một ví dụ điển hình của thể loại [G1E2N3R4E5], có nhịp điệu êm đềm và vừa phải tạo nên giai điệu cho âm nhạc.</v>
      </c>
      <c r="D1908" s="2"/>
    </row>
    <row r="1909">
      <c r="A1909" s="1" t="s">
        <v>297</v>
      </c>
      <c r="B1909" s="1" t="s">
        <v>3098</v>
      </c>
      <c r="C1909" s="2" t="str">
        <f>IFERROR(__xludf.DUMMYFUNCTION("GOOGLETRANSLATE(B1909, ""en"", ""vi"")"),"Phần trình diễn âm nhạc sử dụng [I1N2S3T4R5U6M7E8N9T0S1] và thời lượng của bản nhạc là [T1M213] giây.")</f>
        <v>Phần trình diễn âm nhạc sử dụng [I1N2S3T4R5U6M7E8N9T0S1] và thời lượng của bản nhạc là [T1M213] giây.</v>
      </c>
      <c r="D1909" s="2"/>
    </row>
    <row r="1910">
      <c r="A1910" s="1" t="s">
        <v>3099</v>
      </c>
      <c r="B1910" s="1" t="s">
        <v>3100</v>
      </c>
      <c r="C1910" s="2" t="str">
        <f>IFERROR(__xludf.DUMMYFUNCTION("GOOGLETRANSLATE(B1910, ""en"", ""vi"")"),"Bài hát này đã cố tình loại trừ một số nhạc cụ nhất định và có [te0mp1o2] vừa phải. Thời lượng của bản nhạc là [T1M213] giây.")</f>
        <v>Bài hát này đã cố tình loại trừ một số nhạc cụ nhất định và có [te0mp1o2] vừa phải. Thời lượng của bản nhạc là [T1M213] giây.</v>
      </c>
      <c r="D1910" s="2"/>
    </row>
    <row r="1911">
      <c r="A1911" s="1" t="s">
        <v>122</v>
      </c>
      <c r="B1911" s="1" t="s">
        <v>3101</v>
      </c>
      <c r="C1911" s="2" t="str">
        <f>IFERROR(__xludf.DUMMYFUNCTION("GOOGLETRANSLATE(B1911, ""en"", ""vi"")"),"Loại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[I1N2S3T4R5U6M7E8N9T0S1]"&amp;"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chung"&amp;", đây là bản nhạc không thể bỏ qua đối với những ai đang tìm kiếm một hành trình âm nhạc mãnh liệt và giàu cảm xúc.")</f>
        <v>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 đây là bản nhạc không thể bỏ qua đối với những ai đang tìm kiếm một hành trình âm nhạc mãnh liệt và giàu cảm xúc.</v>
      </c>
      <c r="D1911" s="2"/>
    </row>
    <row r="1912">
      <c r="A1912" s="1" t="s">
        <v>3102</v>
      </c>
      <c r="B1912" s="1" t="s">
        <v>3103</v>
      </c>
      <c r="C1912" s="2" t="str">
        <f>IFERROR(__xludf.DUMMYFUNCTION("GOOGLETRANSLATE(B1912, ""en"", ""vi"")"),"[ti0me1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vi"&amp;"ệc sử dụng [I1N2S3T4R5U6M7E8N9T0S1].")</f>
        <v>[ti0me1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việc sử dụng [I1N2S3T4R5U6M7E8N9T0S1].</v>
      </c>
      <c r="D1912" s="2"/>
    </row>
    <row r="1913">
      <c r="A1913" s="1" t="s">
        <v>3104</v>
      </c>
      <c r="B1913" s="1" t="s">
        <v>3105</v>
      </c>
      <c r="C1913" s="2" t="str">
        <f>IFERROR(__xludf.DUMMYFUNCTION("GOOGLETRANSLATE(B1913, ""en"", ""vi"")"),"Âm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"&amp;"8[T91I02M13E24_35S46I57G68N79A80T91U02R13E24]3].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f>
        <v>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v>
      </c>
      <c r="D1913" s="2"/>
    </row>
    <row r="1914">
      <c r="A1914" s="1" t="s">
        <v>3106</v>
      </c>
      <c r="B1914" s="1" t="s">
        <v>3107</v>
      </c>
      <c r="C1914" s="2" t="str">
        <f>IFERROR(__xludf.DUMMYFUNCTION("GOOGLETRANSLATE(B1914, ""en"", ""vi"")"),"Bản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7si8gn9at0ur1"&amp;"e2] không chuẩn đã được chọn. Với [te0mp1o2] nhẹ nhàng, âm nhạc này thể hiện [E1M2O3T4I5O6N7] trong tự nhiên.")</f>
        <v>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7si8gn9at0ur1e2] không chuẩn đã được chọn. Với [te0mp1o2] nhẹ nhàng, âm nhạc này thể hiện [E1M2O3T4I5O6N7] trong tự nhiên.</v>
      </c>
      <c r="D1914" s="2"/>
    </row>
    <row r="1915">
      <c r="A1915" s="1" t="s">
        <v>273</v>
      </c>
      <c r="B1915" s="1" t="s">
        <v>3108</v>
      </c>
      <c r="C1915" s="2" t="str">
        <f>IFERROR(__xludf.DUMMYFUNCTION("GOOGLETRANSLATE(B1915, ""en"", ""vi"")"),"Đồng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ha"&amp;"i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diễ"&amp;"n gắn kết và trau chuốt.")</f>
        <v>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diễn gắn kết và trau chuốt.</v>
      </c>
      <c r="D1915" s="2"/>
    </row>
    <row r="1916">
      <c r="A1916" s="1" t="s">
        <v>1251</v>
      </c>
      <c r="B1916" s="1" t="s">
        <v>3109</v>
      </c>
      <c r="C1916" s="2" t="str">
        <f>IFERROR(__xludf.DUMMYFUNCTION("GOOGLETRANSLATE(B1916, ""en"", ""vi"")"),"[[K01E12Y23]3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[I1N2S3T4R5U6M7E8"&amp;"N9T0S1] có trong sáng tác. [ti0me1 s2ig3na4tu5re6] của âm nhạc là [T1I2M3E4_5S6I7G8N9A0T1U2R3E4] và bài hát di chuyển với tốc độ nhanh, đặc trưng bởi cảm giác mạnh mẽ của [E1M2O3T4I5O6N7].")</f>
        <v>[[K01E12Y23]3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[I1N2S3T4R5U6M7E8N9T0S1] có trong sáng tác. [ti0me1 s2ig3na4tu5re6] của âm nhạc là [T1I2M3E4_5S6I7G8N9A0T1U2R3E4] và bài hát di chuyển với tốc độ nhanh, đặc trưng bởi cảm giác mạnh mẽ của [E1M2O3T4I5O6N7].</v>
      </c>
      <c r="D1916" s="2"/>
    </row>
    <row r="1917">
      <c r="A1917" s="1" t="s">
        <v>416</v>
      </c>
      <c r="B1917" s="1" t="s">
        <v>3110</v>
      </c>
      <c r="C1917" s="2" t="str">
        <f>IFERROR(__xludf.DUMMYFUNCTION("GOOGLETRANSLATE(B1917, ""en"", ""vi"")"),"Phạm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["&amp;"I1N2S3T4R5U6M7E8N9T0S1] nào trong bài hát này, bài hát này có nhịp [T1I2M3E4_5S6I7G8N9A0T1U2R3E4] và tiết tấu nhanh. Nhìn chung, âm nhạc mang đặc trưng [E1M2O3T4I5O6N7], mang lại trải nghiệm nghe tràn đầy năng lượng và sống động.")</f>
        <v>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[I1N2S3T4R5U6M7E8N9T0S1] nào trong bài hát này, bài hát này có nhịp [T1I2M3E4_5S6I7G8N9A0T1U2R3E4] và tiết tấu nhanh. Nhìn chung, âm nhạc mang đặc trưng [E1M2O3T4I5O6N7], mang lại trải nghiệm nghe tràn đầy năng lượng và sống động.</v>
      </c>
      <c r="D1917" s="2"/>
    </row>
    <row r="1918">
      <c r="A1918" s="1" t="s">
        <v>250</v>
      </c>
      <c r="B1918" s="1" t="s">
        <v>3111</v>
      </c>
      <c r="C1918" s="2" t="str">
        <f>IFERROR(__xludf.DUMMYFUNCTION("GOOGLETRANSLATE(B1918, ""en"", ""vi"")"),"Phần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quá"&amp;" nhanh cũng không quá chậm. Trong suốt buổi biểu diễn, nhiều loại [I1N2S3T4R5U6M7E8N9T0S1] được sử dụng để tạo ra âm thanh độc đáo và hấp dẫn.")</f>
        <v>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 nhanh cũng không quá chậm. Trong suốt buổi biểu diễn, nhiều loại [I1N2S3T4R5U6M7E8N9T0S1] được sử dụng để tạo ra âm thanh độc đáo và hấp dẫn.</v>
      </c>
      <c r="D1918" s="2"/>
    </row>
    <row r="1919">
      <c r="A1919" s="1" t="s">
        <v>3112</v>
      </c>
      <c r="B1919" s="1" t="s">
        <v>3113</v>
      </c>
      <c r="C1919" s="2" t="str">
        <f>IFERROR(__xludf.DUMMYFUNCTION("GOOGLETRANSLATE(B1919, ""en"", ""vi"")"),"Bài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[te"&amp;"0mp1o2] chậm. Ngoài ra, bản chất âm nhạc là [E1M2O3T4I5O6N7], gợi lên tâm trạng hoặc cảm giác cụ thể ở người nghe.")</f>
        <v>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[te0mp1o2] chậm. Ngoài ra, bản chất âm nhạc là [E1M2O3T4I5O6N7], gợi lên tâm trạng hoặc cảm giác cụ thể ở người nghe.</v>
      </c>
      <c r="D1919" s="2"/>
    </row>
    <row r="1920">
      <c r="A1920" s="1" t="s">
        <v>3114</v>
      </c>
      <c r="B1920" s="1" t="s">
        <v>3115</v>
      </c>
      <c r="C1920" s="2" t="str">
        <f>IFERROR(__xludf.DUMMYFUNCTION("GOOGLETRANSLATE(B1920, ""en"", ""vi"")"),"Âm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v"&amp;"ới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c"&amp;"ủa [A1R2T3I4S5T6].")</f>
        <v>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của [A1R2T3I4S5T6].</v>
      </c>
      <c r="D1920" s="2"/>
    </row>
    <row r="1921">
      <c r="A1921" s="1" t="s">
        <v>3116</v>
      </c>
      <c r="B1921" s="1" t="s">
        <v>3117</v>
      </c>
      <c r="C1921" s="2" t="str">
        <f>IFERROR(__xludf.DUMMYFUNCTION("GOOGLETRANSLATE(B1921, ""en"", ""vi"")"),"Bài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bà"&amp;"i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mang"&amp;" đến trải nghiệm nghe độc ​​đáo, thách thức ranh giới thể loại truyền thống đồng thời nhấn mạnh sự tinh tế của giai điệu và cách diễn đạt.")</f>
        <v>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 đến trải nghiệm nghe độc ​​đáo, thách thức ranh giới thể loại truyền thống đồng thời nhấn mạnh sự tinh tế của giai điệu và cách diễn đạt.</v>
      </c>
      <c r="D1921" s="2"/>
    </row>
    <row r="1922">
      <c r="A1922" s="1" t="s">
        <v>3118</v>
      </c>
      <c r="B1922" s="1" t="s">
        <v>3119</v>
      </c>
      <c r="C1922" s="2" t="str">
        <f>IFERROR(__xludf.DUMMYFUNCTION("GOOGLETRANSLATE(B1922, ""en"", ""vi"")"),"Bài hát này có thời gian chạy là [T1M213] giây và bao gồm khoảng [[N01U12M23_34B45A56R67S78]8 b9ar0s1]. Phạm vi cao độ của nó nằm trong [R1A2N3G4E5] [oc0ta1ve2s3], trong khi nhịp điệu thoải mái và vừa phải.")</f>
        <v>Bài hát này có thời gian chạy là [T1M213] giây và bao gồm khoảng [[N01U12M23_34B45A56R67S78]8 b9ar0s1]. Phạm vi cao độ của nó nằm trong [R1A2N3G4E5] [oc0ta1ve2s3], trong khi nhịp điệu thoải mái và vừa phải.</v>
      </c>
      <c r="D1922" s="2"/>
    </row>
    <row r="1923">
      <c r="A1923" s="1" t="s">
        <v>2523</v>
      </c>
      <c r="B1923" s="1" t="s">
        <v>3120</v>
      </c>
      <c r="C1923" s="2" t="str">
        <f>IFERROR(__xludf.DUMMYFUNCTION("GOOGLETRANSLATE(B1923, ""en"", ""vi"")"),"Dải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củ"&amp;"a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h"&amp;"iện âm thanh [G1E2N3R4E5] điển hình.")</f>
        <v>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hiện âm thanh [G1E2N3R4E5] điển hình.</v>
      </c>
      <c r="D1923" s="2"/>
    </row>
    <row r="1924">
      <c r="A1924" s="1" t="s">
        <v>3121</v>
      </c>
      <c r="B1924" s="1" t="s">
        <v>3122</v>
      </c>
      <c r="C1924" s="2" t="str">
        <f>IFERROR(__xludf.DUMMYFUNCTION("GOOGLETRANSLATE(B1924, ""en"", ""vi"")"),"Loại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k"&amp;"hông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[G1E2N3"&amp;"R4E5] điển hình và bao gồm [[N01U12M23_34B45A56R67S78]8 b9ar0s1].")</f>
        <v>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[G1E2N3R4E5] điển hình và bao gồm [[N01U12M23_34B45A56R67S78]8 b9ar0s1].</v>
      </c>
      <c r="D1924" s="2"/>
    </row>
    <row r="1925">
      <c r="A1925" s="1" t="s">
        <v>122</v>
      </c>
      <c r="B1925" s="1" t="s">
        <v>3123</v>
      </c>
      <c r="C1925" s="2" t="str">
        <f>IFERROR(__xludf.DUMMYFUNCTION("GOOGLETRANSLATE(B1925, ""en"", ""vi"")"),"Phạm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nhịp điệu số"&amp;"ng động và kết hợp [I1N2S3T4R5U6M7E8N9T0S1] để nâng cao bố cục tổng thể. [ti0me1 s2ig3na4tu5re6 o7f 8[T91I02M13E24_35S46I57G68N79A80T91U02R13E24]3] độc đáo bổ sung thêm yếu tố hấp dẫn, bổ sung cho nhịp độ nhanh [te0mp1o2] khi phát bản nhạc đầy cảm xúc này"&amp;".")</f>
        <v>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nhịp điệu sống động và kết hợp [I1N2S3T4R5U6M7E8N9T0S1] để nâng cao bố cục tổng thể. [ti0me1 s2ig3na4tu5re6 o7f 8[T91I02M13E24_35S46I57G68N79A80T91U02R13E24]3] độc đáo bổ sung thêm yếu tố hấp dẫn, bổ sung cho nhịp độ nhanh [te0mp1o2] khi phát bản nhạc đầy cảm xúc này.</v>
      </c>
      <c r="D1925" s="2"/>
    </row>
    <row r="1926">
      <c r="A1926" s="1" t="s">
        <v>3124</v>
      </c>
      <c r="B1926" s="1" t="s">
        <v>3125</v>
      </c>
      <c r="C1926" s="2" t="str">
        <f>IFERROR(__xludf.DUMMYFUNCTION("GOOGLETRANSLATE(B1926, ""en"", ""vi"")"),"Bản nhạc này có giai điệu không được tạo bằng [I1N2S3T4R5U6M7E8N9T0]. Mặc dù không có nhạc cụ đặc biệt này, bài hát vẫn duy trì nhịp điệu chậm và có độ dài [[N01U12M23_34B45A56R67S78]8 b9ar0s1]. Tuy nhiên, [te0mp1o2] trong bài hát này có tốc độ nhanh đáng"&amp;" chú ý, tạo cảm giác cấp bách và tràn đầy năng lượng.")</f>
        <v>Bản nhạc này có giai điệu không được tạo bằng [I1N2S3T4R5U6M7E8N9T0]. Mặc dù không có nhạc cụ đặc biệt này, bài hát vẫn duy trì nhịp điệu chậm và có độ dài [[N01U12M23_34B45A56R67S78]8 b9ar0s1]. Tuy nhiên, [te0mp1o2] trong bài hát này có tốc độ nhanh đáng chú ý, tạo cảm giác cấp bách và tràn đầy năng lượng.</v>
      </c>
      <c r="D1926" s="2"/>
    </row>
    <row r="1927">
      <c r="A1927" s="1" t="s">
        <v>3126</v>
      </c>
      <c r="B1927" s="1" t="s">
        <v>3127</v>
      </c>
      <c r="C1927" s="2" t="str">
        <f>IFERROR(__xludf.DUMMYFUNCTION("GOOGLETRANSLATE(B1927, ""en"", ""vi"")"),"Âm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​​"&amp;"sẽ góp mặt trong âm nhạc là [I1N2S3T4R5U6M7E8N9T0S1]. Bài hát di chuyển với nhịp độ vừa phải và phong cách của nó được xác định bởi ảnh hưởng [G1E2N3R4E5] của nó.")</f>
        <v>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​​sẽ góp mặt trong âm nhạc là [I1N2S3T4R5U6M7E8N9T0S1]. Bài hát di chuyển với nhịp độ vừa phải và phong cách của nó được xác định bởi ảnh hưởng [G1E2N3R4E5] của nó.</v>
      </c>
      <c r="D1927" s="2"/>
    </row>
    <row r="1928">
      <c r="A1928" s="1" t="s">
        <v>1559</v>
      </c>
      <c r="B1928" s="1" t="s">
        <v>3128</v>
      </c>
      <c r="C1928" s="2" t="str">
        <f>IFERROR(__xludf.DUMMYFUNCTION("GOOGLETRANSLATE(B1928, ""en"", ""vi"")"),"Âm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[T"&amp;"1I2M3E4_5S6I7G8N9A0T1U2R3E4] và bạn sẽ không tìm thấy bất kỳ [I1N2S3T4R5U6M7E8N9T0S1] nào trong bản sáng tác. Cảm xúc tổng thể được truyền tải bởi âm nhạc là [E1M2O3T4I5O6N7].")</f>
        <v>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[T1I2M3E4_5S6I7G8N9A0T1U2R3E4] và bạn sẽ không tìm thấy bất kỳ [I1N2S3T4R5U6M7E8N9T0S1] nào trong bản sáng tác. Cảm xúc tổng thể được truyền tải bởi âm nhạc là [E1M2O3T4I5O6N7].</v>
      </c>
      <c r="D1928" s="2"/>
    </row>
    <row r="1929">
      <c r="A1929" s="1" t="s">
        <v>414</v>
      </c>
      <c r="B1929" s="1" t="s">
        <v>3129</v>
      </c>
      <c r="C1929" s="2" t="str">
        <f>IFERROR(__xludf.DUMMYFUNCTION("GOOGLETRANSLATE(B1929, ""en"", ""vi"")"),"[[K01E12Y23]3 k4ey5] trong bài hát dài một giây [T1M213] này, được chơi trong phạm vi cao độ nhỏ gọn [R1A2N3G4E5] [oc0ta1ve2s3], mang lại màn trình diễn âm nhạc tập trung và ấn tượng, mang đến âm thanh mạnh mẽ và đáng nhớ.")</f>
        <v>[[K01E12Y23]3 k4ey5] trong bài hát dài một giây [T1M213] này, được chơi trong phạm vi cao độ nhỏ gọn [R1A2N3G4E5] [oc0ta1ve2s3], mang lại màn trình diễn âm nhạc tập trung và ấn tượng, mang đến âm thanh mạnh mẽ và đáng nhớ.</v>
      </c>
      <c r="D1929" s="2"/>
    </row>
    <row r="1930">
      <c r="A1930" s="1" t="s">
        <v>3130</v>
      </c>
      <c r="B1930" s="1" t="s">
        <v>3131</v>
      </c>
      <c r="C1930" s="2" t="str">
        <f>IFERROR(__xludf.DUMMYFUNCTION("GOOGLETRANSLATE(B1930, ""en"", ""vi"")"),"Bản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"&amp;"[I1N2S3T4R5U6M7E8N9T0S1] nào trong bài hát này. Nếu để ý kỹ, bạn có thể đếm [[N01U12M23_34B45A56R67S78]8 b9ar0s1] trong bài hát này.")</f>
        <v>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[I1N2S3T4R5U6M7E8N9T0S1] nào trong bài hát này. Nếu để ý kỹ, bạn có thể đếm [[N01U12M23_34B45A56R67S78]8 b9ar0s1] trong bài hát này.</v>
      </c>
      <c r="D1930" s="2"/>
    </row>
    <row r="1931">
      <c r="A1931" s="1" t="s">
        <v>33</v>
      </c>
      <c r="B1931" s="1" t="s">
        <v>3132</v>
      </c>
      <c r="C1931" s="2" t="str">
        <f>IFERROR(__xludf.DUMMYFUNCTION("GOOGLETRANSLATE(B1931, ""en"", ""vi"")"),"Bản nhạc được chơi ở tốc độ nhanh thể hiện phạm vi cao độ trong [R1A2N3G4E5] [oc0ta1ve2s3] và được sáng tác trong [[K01E12Y23]3 k4ey5], mang lại chất lượng cảm xúc đặc biệt.")</f>
        <v>Bản nhạc được chơi ở tốc độ nhanh thể hiện phạm vi cao độ trong [R1A2N3G4E5] [oc0ta1ve2s3] và được sáng tác trong [[K01E12Y23]3 k4ey5], mang lại chất lượng cảm xúc đặc biệt.</v>
      </c>
      <c r="D1931" s="2"/>
    </row>
    <row r="1932">
      <c r="A1932" s="1" t="s">
        <v>3133</v>
      </c>
      <c r="B1932" s="1" t="s">
        <v>3134</v>
      </c>
      <c r="C1932" s="2" t="str">
        <f>IFERROR(__xludf.DUMMYFUNCTION("GOOGLETRANSLATE(B1932, ""en"", ""vi"")"),"Loại nhạc này mang lại trải nghiệm nghe độc ​​đáo và quyến rũ với dải cao độ [R1A2N3G4E5] [oc0ta1ve2s3] và lựa chọn [[K01E12Y23]3 k4ey5]. Nhịp độ nhanh [te0mp1o2] và chất lượng cảm xúc của nó càng nâng cao trải nghiệm tổng thể. Cấu trúc bài hát, bao gồm ["&amp;"[N01U12M23_34B45A56R67S78]8 b9ar0s1], bổ sung thêm một lớp phức tạp cho âm nhạc, khiến nó trở thành một bản nhạc đáng nhớ và được chế tác khéo léo.")</f>
        <v>Loại nhạc này mang lại trải nghiệm nghe độc ​​đáo và quyến rũ với dải cao độ [R1A2N3G4E5] [oc0ta1ve2s3] và lựa chọn [[K01E12Y23]3 k4ey5]. Nhịp độ nhanh [te0mp1o2] và chất lượng cảm xúc của nó càng nâng cao trải nghiệm tổng thể. Cấu trúc bài hát, bao gồm [[N01U12M23_34B45A56R67S78]8 b9ar0s1], bổ sung thêm một lớp phức tạp cho âm nhạc, khiến nó trở thành một bản nhạc đáng nhớ và được chế tác khéo léo.</v>
      </c>
      <c r="D1932" s="2"/>
    </row>
    <row r="1933">
      <c r="A1933" s="1" t="s">
        <v>684</v>
      </c>
      <c r="B1933" s="1" t="s">
        <v>3135</v>
      </c>
      <c r="C1933" s="2" t="str">
        <f>IFERROR(__xludf.DUMMYFUNCTION("GOOGLETRANSLATE(B1933, ""en"", ""vi"")"),"Âm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"&amp;"khác biệt và đáng nhớ.")</f>
        <v>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khác biệt và đáng nhớ.</v>
      </c>
      <c r="D1933" s="2"/>
    </row>
    <row r="1934">
      <c r="A1934" s="1" t="s">
        <v>100</v>
      </c>
      <c r="B1934" s="1" t="s">
        <v>3136</v>
      </c>
      <c r="C1934" s="2" t="str">
        <f>IFERROR(__xludf.DUMMYFUNCTION("GOOGLETRANSLATE(B1934, ""en"", ""vi"")"),"Dải cao độ của [R1A2N3G4E5] [oc0ta1ve2s3] tạo thêm nét đặc biệt cho âm nhạc, nhấn mạnh chiều sâu cảm xúc của nó, trong khi [[K01E12Y23]3 k4ey5] mang lại âm thanh mạnh mẽ và đáng nhớ. Bài hát dài một giây [T1M213] này có nhịp điệu vừa phải thoải mái và cố "&amp;"tình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f>
        <v>Dải cao độ của [R1A2N3G4E5] [oc0ta1ve2s3] tạo thêm nét đặc biệt cho âm nhạc, nhấn mạnh chiều sâu cảm xúc của nó, trong khi [[K01E12Y23]3 k4ey5] mang lại âm thanh mạnh mẽ và đáng nhớ. Bài hát dài một giây [T1M213] này có nhịp điệu vừa phải thoải mái và cố 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v>
      </c>
      <c r="D1934" s="2"/>
    </row>
    <row r="1935">
      <c r="A1935" s="1" t="s">
        <v>3137</v>
      </c>
      <c r="B1935" s="1" t="s">
        <v>3138</v>
      </c>
      <c r="C1935" s="2" t="str">
        <f>IFERROR(__xludf.DUMMYFUNCTION("GOOGLETRANSLATE(B1935, ""en"", ""vi"")"),"Bài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hơn"&amp;".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và"&amp;" đáng nhớ cho bất kỳ danh sách phát nào.")</f>
        <v>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 đáng nhớ cho bất kỳ danh sách phát nào.</v>
      </c>
      <c r="D1935" s="2"/>
    </row>
    <row r="1936">
      <c r="A1936" s="1" t="s">
        <v>3139</v>
      </c>
      <c r="B1936" s="1" t="s">
        <v>3140</v>
      </c>
      <c r="C1936" s="2" t="str">
        <f>IFERROR(__xludf.DUMMYFUNCTION("GOOGLETRANSLATE(B1936, ""en"", ""vi"")"),"Âm nhạc có nhịp độ nhanh được phát trong [[K01E12Y23]3 k4ey5] mang lại chất lượng cảm xúc đặc biệt thể hiện [E1M2O3T4I5O6N7]. Hiệu suất âm nhạc sử dụng [I1N2S3T4R5U6M7E8N9T0S1] để nâng cao trải nghiệm tổng thể.")</f>
        <v>Âm nhạc có nhịp độ nhanh được phát trong [[K01E12Y23]3 k4ey5] mang lại chất lượng cảm xúc đặc biệt thể hiện [E1M2O3T4I5O6N7]. Hiệu suất âm nhạc sử dụng [I1N2S3T4R5U6M7E8N9T0S1] để nâng cao trải nghiệm tổng thể.</v>
      </c>
      <c r="D1936" s="2"/>
    </row>
    <row r="1937">
      <c r="A1937" s="1" t="s">
        <v>902</v>
      </c>
      <c r="B1937" s="1" t="s">
        <v>3141</v>
      </c>
      <c r="C1937" s="2" t="str">
        <f>IFERROR(__xludf.DUMMYFUNCTION("GOOGLETRANSLATE(B1937, ""en"", ""vi"")"),"Bản nhạc này sử dụng [[K01E12Y23]3 k4ey5] tạo ra bảng âm thanh phong phú và sống động khi chạy trong [T1M213] giây. Để nâng cao trải nghiệm âm nhạc, nên đưa [I1N2S3T4R5U6M7E8N9T0S1] vào bản sáng tác.")</f>
        <v>Bản nhạc này sử dụng [[K01E12Y23]3 k4ey5] tạo ra bảng âm thanh phong phú và sống động khi chạy trong [T1M213] giây. Để nâng cao trải nghiệm âm nhạc, nên đưa [I1N2S3T4R5U6M7E8N9T0S1] vào bản sáng tác.</v>
      </c>
      <c r="D1937" s="2"/>
    </row>
    <row r="1938">
      <c r="A1938" s="1" t="s">
        <v>3142</v>
      </c>
      <c r="B1938" s="1" t="s">
        <v>3143</v>
      </c>
      <c r="C1938" s="2" t="str">
        <f>IFERROR(__xludf.DUMMYFUNCTION("GOOGLETRANSLATE(B1938, ""en"", ""vi"")"),"Bài hát có thời lượng [T1M213] giây, truyền tải [E1M2O3T4I5O6N7] thông qua nhịp điệu cực kỳ mạnh mẽ của nó.")</f>
        <v>Bài hát có thời lượng [T1M213] giây, truyền tải [E1M2O3T4I5O6N7] thông qua nhịp điệu cực kỳ mạnh mẽ của nó.</v>
      </c>
      <c r="D1938" s="2"/>
    </row>
    <row r="1939">
      <c r="A1939" s="1" t="s">
        <v>1820</v>
      </c>
      <c r="B1939" s="1" t="s">
        <v>3144</v>
      </c>
      <c r="C1939" s="2" t="str">
        <f>IFERROR(__xludf.DUMMYFUNCTION("GOOGLETRANSLATE(B1939, ""en"", ""vi"")"),"Âm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tổn"&amp;"g thể của nó. Hơn nữa, nhịp điệu của bài hát không quá nhanh cũng không quá chậm, góp phần mang lại trải nghiệm nghe cân bằng và thú vị.")</f>
        <v>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tổng thể của nó. Hơn nữa, nhịp điệu của bài hát không quá nhanh cũng không quá chậm, góp phần mang lại trải nghiệm nghe cân bằng và thú vị.</v>
      </c>
      <c r="D1939" s="2"/>
    </row>
    <row r="1940">
      <c r="A1940" s="1" t="s">
        <v>3145</v>
      </c>
      <c r="B1940" s="1" t="s">
        <v>3146</v>
      </c>
      <c r="C1940" s="2" t="str">
        <f>IFERROR(__xludf.DUMMYFUNCTION("GOOGLETRANSLATE(B1940, ""en"", ""vi"")"),"Phạm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[[T01I12M23E34_45S56I67G78"&amp;"N89A90T01U12R23E34]4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f>
        <v>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v>
      </c>
      <c r="D1940" s="2"/>
    </row>
    <row r="1941">
      <c r="A1941" s="1" t="s">
        <v>3147</v>
      </c>
      <c r="B1941" s="1" t="s">
        <v>3148</v>
      </c>
      <c r="C1941" s="2" t="str">
        <f>IFERROR(__xludf.DUMMYFUNCTION("GOOGLETRANSLATE(B1941, ""en"", ""vi"")"),"Bài hát này thuộc thể loại nhạc [G1E2N3R4E5], mang đến trải nghiệm nghe đa dạng và năng động với dải cao độ trải dài [R1A2N3G4E5] [oc0ta1ve2s3]. [[K01E12Y23]3 k4ey5] thêm hương vị độc đáo và độ dài của bài hát là [T1M213] giây, bao gồm [[N01U12M23_34B45A5"&amp;"6R67S78]8 b9ar0s1] với nhịp độ nhanh. Nhịp điệu của bài hát vừa phải, không quá nhanh cũng không quá chậm. Bản nhạc giai điệu không có bất kỳ [I1N2S3T4R5U6M7E8N9T0S1] nào, trong khi thước đo của âm nhạc là [T1I2M3E4_5S6I7G8N9A0T1U2R3E4].")</f>
        <v>Bài hát này thuộc thể loại nhạc [G1E2N3R4E5], mang đến trải nghiệm nghe đa dạng và năng động với dải cao độ trải dài [R1A2N3G4E5] [oc0ta1ve2s3]. [[K01E12Y23]3 k4ey5] thêm hương vị độc đáo và độ dài của bài hát là [T1M213] giây, bao gồm [[N01U12M23_34B45A56R67S78]8 b9ar0s1] với nhịp độ nhanh. Nhịp điệu của bài hát vừa phải, không quá nhanh cũng không quá chậm. Bản nhạc giai điệu không có bất kỳ [I1N2S3T4R5U6M7E8N9T0S1] nào, trong khi thước đo của âm nhạc là [T1I2M3E4_5S6I7G8N9A0T1U2R3E4].</v>
      </c>
      <c r="D1941" s="2"/>
    </row>
    <row r="1942">
      <c r="A1942" s="1" t="s">
        <v>1805</v>
      </c>
      <c r="B1942" s="1" t="s">
        <v>3149</v>
      </c>
      <c r="C1942" s="2" t="str">
        <f>IFERROR(__xludf.DUMMYFUNCTION("GOOGLETRANSLATE(B1942, ""en"", ""vi"")"),"Phạm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khôn"&amp;"g điển hình.")</f>
        <v>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không điển hình.</v>
      </c>
      <c r="D1942" s="2"/>
    </row>
    <row r="1943">
      <c r="A1943" s="1" t="s">
        <v>3150</v>
      </c>
      <c r="B1943" s="1" t="s">
        <v>3151</v>
      </c>
      <c r="C1943" s="2" t="str">
        <f>IFERROR(__xludf.DUMMYFUNCTION("GOOGLETRANSLATE(B1943, ""en"", ""vi"")"),"Việc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k"&amp;"hí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f>
        <v>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v>
      </c>
      <c r="D1943" s="2"/>
    </row>
    <row r="1944">
      <c r="A1944" s="1" t="s">
        <v>1488</v>
      </c>
      <c r="B1944" s="1" t="s">
        <v>3152</v>
      </c>
      <c r="C1944" s="2" t="str">
        <f>IFERROR(__xludf.DUMMYFUNCTION("GOOGLETRANSLATE(B1944, ""en"", ""vi"")"),"Dải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[I1N2S3T4R"&amp;"5U6M7E8N9T0S1] trong phần trình diễn âm nhạc. [ti0me1 s2ig3na4tu5re6] được sử dụng trong bài hát này không điển hình, góp phần tạo nên nhịp độ vừa phải của nó. Nhìn chung, âm nhạc tỏa ra [E1M2O3T4I5O6N7].")</f>
        <v>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[I1N2S3T4R5U6M7E8N9T0S1] trong phần trình diễn âm nhạc. [ti0me1 s2ig3na4tu5re6] được sử dụng trong bài hát này không điển hình, góp phần tạo nên nhịp độ vừa phải của nó. Nhìn chung, âm nhạc tỏa ra [E1M2O3T4I5O6N7].</v>
      </c>
      <c r="D1944" s="2"/>
    </row>
    <row r="1945">
      <c r="A1945" s="1" t="s">
        <v>3153</v>
      </c>
      <c r="B1945" s="1" t="s">
        <v>3154</v>
      </c>
      <c r="C1945" s="2" t="str">
        <f>IFERROR(__xludf.DUMMYFUNCTION("GOOGLETRANSLATE(B1945, ""en"", ""vi"")"),"Việc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[I1N2S3T4R5U6M"&amp;"7E8N9T0S1] nào trong bài hát này. Nó được chơi với tốc độ nhàn nhã và thấm nhuần [E1M2O3T4I5O6N7].")</f>
        <v>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[I1N2S3T4R5U6M7E8N9T0S1] nào trong bài hát này. Nó được chơi với tốc độ nhàn nhã và thấm nhuần [E1M2O3T4I5O6N7].</v>
      </c>
      <c r="D1945" s="2"/>
    </row>
    <row r="1946">
      <c r="A1946" s="1" t="s">
        <v>1488</v>
      </c>
      <c r="B1946" s="1" t="s">
        <v>3155</v>
      </c>
      <c r="C1946" s="2" t="str">
        <f>IFERROR(__xludf.DUMMYFUNCTION("GOOGLETRANSLATE(B1946, ""en"", ""vi"")"),"Bản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nhịp"&amp;"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biệt."&amp;" Bài hát này được trình diễn với tốc độ vừa phải, giúp người nghe có thể thưởng thức âm thanh phong phú và phức tạp của nó. Bản thân âm nhạc đã mang bản chất [E1M2O3T4I5O6N7], gợi lên những cảm xúc sâu sắc và để lại ấn tượng khó phai cho người nghe.")</f>
        <v>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 Bài hát này được trình diễn với tốc độ vừa phải, giúp người nghe có thể thưởng thức âm thanh phong phú và phức tạp của nó. Bản thân âm nhạc đã mang bản chất [E1M2O3T4I5O6N7], gợi lên những cảm xúc sâu sắc và để lại ấn tượng khó phai cho người nghe.</v>
      </c>
      <c r="D1946" s="2"/>
    </row>
    <row r="1947">
      <c r="A1947" s="1" t="s">
        <v>3156</v>
      </c>
      <c r="B1947" s="1" t="s">
        <v>3157</v>
      </c>
      <c r="C1947" s="2" t="str">
        <f>IFERROR(__xludf.DUMMYFUNCTION("GOOGLETRANSLATE(B1947, ""en"", ""vi"")"),"[ti0me1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l"&amp;"ượng độc đáo của bản phối và góp phần tạo nên âm thanh tổng thể. Cùng với nhau, những yếu tố này tạo nên một trải nghiệm âm nhạc khác biệt và đáng nhớ.")</f>
        <v>[ti0me1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lượng độc đáo của bản phối và góp phần tạo nên âm thanh tổng thể. Cùng với nhau, những yếu tố này tạo nên một trải nghiệm âm nhạc khác biệt và đáng nhớ.</v>
      </c>
      <c r="D1947" s="2"/>
    </row>
    <row r="1948">
      <c r="A1948" s="1" t="s">
        <v>1104</v>
      </c>
      <c r="B1948" s="1" t="s">
        <v>3158</v>
      </c>
      <c r="C1948" s="2" t="str">
        <f>IFERROR(__xludf.DUMMYFUNCTION("GOOGLETRANSLATE(B1948, ""en"", ""vi"")"),"Âm nhạc được xác định bởi [E1M2O3T4I5O6N7], phát triển qua [[N01U12M23_34B45A56R67S78]8 b9ar0s1] và kéo dài [T1M213] giây. Trong bài hát này, bạn sẽ không nghe thấy bất kỳ [I1N2S3T4R5U6M7E8N9T0S1] nào.")</f>
        <v>Âm nhạc được xác định bởi [E1M2O3T4I5O6N7], phát triển qua [[N01U12M23_34B45A56R67S78]8 b9ar0s1] và kéo dài [T1M213] giây. Trong bài hát này, bạn sẽ không nghe thấy bất kỳ [I1N2S3T4R5U6M7E8N9T0S1] nào.</v>
      </c>
      <c r="D1948" s="2"/>
    </row>
    <row r="1949">
      <c r="A1949" s="1" t="s">
        <v>3159</v>
      </c>
      <c r="B1949" s="1" t="s">
        <v>3160</v>
      </c>
      <c r="C1949" s="2" t="str">
        <f>IFERROR(__xludf.DUMMYFUNCTION("GOOGLETRANSLATE(B1949, ""en"", ""vi"")"),"Dải cao độ của [R1A2N3G4E5] [oc0ta1ve2s3] tạo thêm nét đặc biệt cho âm nhạc, nhấn mạnh chiều sâu cảm xúc của nó, trong khi việc sử dụng [[K01E12Y23]3 k4ey5] truyền tải âm thanh độc đáo và vang dội. Bài này có nhịp điệu đều đặn và vừa phải, với [ti0me1 s2i"&amp;"g3na4tu5re6 o7f 8[T91I02M13E24_35S46I57G68N79A80T91U02R13E24]3]. Nó phải có tính năng [I1N2S3T4R5U6M7E8N9T0S1] để bổ sung cho cảm giác [E1M2O3T4I5O6N7] của nó. Nhìn chung, bài hát tiến triển theo [[N01U12M23_34B45A56R67S78]8 b9ar0s1], tạo nên trải nghiệm "&amp;"âm nhạc quyến rũ.")</f>
        <v>Dải cao độ của [R1A2N3G4E5] [oc0ta1ve2s3] tạo thêm nét đặc biệt cho âm nhạc, nhấn mạnh chiều sâu cảm xúc của nó, trong khi việc sử dụng [[K01E12Y23]3 k4ey5] truyền tải âm thanh độc đáo và vang dội. Bài này có nhịp điệu đều đặn và vừa phải, với [ti0me1 s2ig3na4tu5re6 o7f 8[T91I02M13E24_35S46I57G68N79A80T91U02R13E24]3]. Nó phải có tính năng [I1N2S3T4R5U6M7E8N9T0S1] để bổ sung cho cảm giác [E1M2O3T4I5O6N7] của nó. Nhìn chung, bài hát tiến triển theo [[N01U12M23_34B45A56R67S78]8 b9ar0s1], tạo nên trải nghiệm âm nhạc quyến rũ.</v>
      </c>
      <c r="D1949" s="2"/>
    </row>
    <row r="1950">
      <c r="A1950" s="1" t="s">
        <v>3161</v>
      </c>
      <c r="B1950" s="1" t="s">
        <v>3162</v>
      </c>
      <c r="C1950" s="2" t="str">
        <f>IFERROR(__xludf.DUMMYFUNCTION("GOOGLETRANSLATE(B1950, ""en"", ""vi"")"),"Loại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"&amp;"truyền thống âm nhạc của [G1E2N3R4E5], bài hát trải dài trong khoảng [[N01U12M23_34B45A56R67S78]8 b9ar0s1], thể hiện phong cách vừa quyến rũ vừa cuốn hút.")</f>
        <v>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truyền thống âm nhạc của [G1E2N3R4E5], bài hát trải dài trong khoảng [[N01U12M23_34B45A56R67S78]8 b9ar0s1], thể hiện phong cách vừa quyến rũ vừa cuốn hút.</v>
      </c>
      <c r="D1950" s="2"/>
    </row>
    <row r="1951">
      <c r="A1951" s="1" t="s">
        <v>3163</v>
      </c>
      <c r="B1951" s="1" t="s">
        <v>3164</v>
      </c>
      <c r="C1951" s="2" t="str">
        <f>IFERROR(__xludf.DUMMYFUNCTION("GOOGLETRANSLATE(B1951, ""en"", ""vi"")"),"Bản nhạc thể hiện phạm vi cao độ trong [R1A2N3G4E5] [oc0ta1ve2s3] và có [te0mp1o2] nhanh. Bài hát tiến triển trong [[N01U12M23_34B45A56R67S78]8 b9ar0s1].")</f>
        <v>Bản nhạc thể hiện phạm vi cao độ trong [R1A2N3G4E5] [oc0ta1ve2s3] và có [te0mp1o2] nhanh. Bài hát tiến triển trong [[N01U12M23_34B45A56R67S78]8 b9ar0s1].</v>
      </c>
      <c r="D1951" s="2"/>
    </row>
    <row r="1952">
      <c r="A1952" s="1" t="s">
        <v>3165</v>
      </c>
      <c r="B1952" s="1" t="s">
        <v>3166</v>
      </c>
      <c r="C1952" s="2" t="str">
        <f>IFERROR(__xludf.DUMMYFUNCTION("GOOGLETRANSLATE(B1952, ""en"", ""vi"")"),"Dải cao độ của [R1A2N3G4E5] [oc0ta1ve2s3] tạo thêm nét đặc biệt cho âm nhạc, nhấn mạnh chiều sâu cảm xúc của nó, trong khi [[K01E12Y23]3 k4ey5] mang lại âm thanh mạnh mẽ và đáng nhớ. Bản nhạc kéo dài trong [T1M213] giây và được phát ở mức thấp [te0mp1o2]."&amp;" Âm nhạc này không thể hiện những nét đặc trưng của phong cách [G1E2N3R4E5].")</f>
        <v>Dải cao độ của [R1A2N3G4E5] [oc0ta1ve2s3] tạo thêm nét đặc biệt cho âm nhạc, nhấn mạnh chiều sâu cảm xúc của nó, trong khi [[K01E12Y23]3 k4ey5] mang lại âm thanh mạnh mẽ và đáng nhớ. Bản nhạc kéo dài trong [T1M213] giây và được phát ở mức thấp [te0mp1o2]. Âm nhạc này không thể hiện những nét đặc trưng của phong cách [G1E2N3R4E5].</v>
      </c>
      <c r="D1952" s="2"/>
    </row>
    <row r="1953">
      <c r="A1953" s="1" t="s">
        <v>3167</v>
      </c>
      <c r="B1953" s="1" t="s">
        <v>3168</v>
      </c>
      <c r="C1953" s="2" t="str">
        <f>IFERROR(__xludf.DUMMYFUNCTION("GOOGLETRANSLATE(B1953, ""en"", ""vi"")"),"Nhạc tốc độ thấp, với việc sử dụng [[K01E12Y23]3 k4ey5], tạo ra bầu không khí khác biệt và tràn ngập [E1M2O3T4I5O6N7]. Ngoài ra, bài hát còn có nhịp điệu nặng nề.")</f>
        <v>Nhạc tốc độ thấp, với việc sử dụng [[K01E12Y23]3 k4ey5], tạo ra bầu không khí khác biệt và tràn ngập [E1M2O3T4I5O6N7]. Ngoài ra, bài hát còn có nhịp điệu nặng nề.</v>
      </c>
      <c r="D1953" s="2"/>
    </row>
    <row r="1954">
      <c r="A1954" s="1" t="s">
        <v>3169</v>
      </c>
      <c r="B1954" s="1" t="s">
        <v>3170</v>
      </c>
      <c r="C1954" s="2" t="str">
        <f>IFERROR(__xludf.DUMMYFUNCTION("GOOGLETRANSLATE(B1954, ""en"", ""vi"")"),"Trải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n"&amp;"ày làm tăng thêm hương vị riêng biệt cho bố cục. Cùng với nhau, những yếu tố này tạo nên trải nghiệm nghe độc ​​đáo và hấp dẫn, chắc chắn sẽ để lại ấn tượng lâu dài cho khán giả.")</f>
        <v>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này làm tăng thêm hương vị riêng biệt cho bố cục. Cùng với nhau, những yếu tố này tạo nên trải nghiệm nghe độc ​​đáo và hấp dẫn, chắc chắn sẽ để lại ấn tượng lâu dài cho khán giả.</v>
      </c>
      <c r="D1954" s="2"/>
    </row>
    <row r="1955">
      <c r="A1955" s="1" t="s">
        <v>2356</v>
      </c>
      <c r="B1955" s="1" t="s">
        <v>3171</v>
      </c>
      <c r="C1955" s="2" t="str">
        <f>IFERROR(__xludf.DUMMYFUNCTION("GOOGLETRANSLATE(B1955, ""en"", ""vi"")"),"Bài hát này là sự thể hiện thực sự của thể loại [G1E2N3R4E5], đặc biệt là sự vắng mặt của [I1N2S3T4R5U6M7E8N9T0S1].")</f>
        <v>Bài hát này là sự thể hiện thực sự của thể loại [G1E2N3R4E5], đặc biệt là sự vắng mặt của [I1N2S3T4R5U6M7E8N9T0S1].</v>
      </c>
      <c r="D1955" s="2"/>
    </row>
    <row r="1956">
      <c r="A1956" s="1" t="s">
        <v>535</v>
      </c>
      <c r="B1956" s="1" t="s">
        <v>3172</v>
      </c>
      <c r="C1956" s="2" t="str">
        <f>IFERROR(__xludf.DUMMYFUNCTION("GOOGLETRANSLATE(B1956, ""en"", ""vi"")"),"Phạm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đ"&amp;"ược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[G1E2N3R4E5"&amp;"].")</f>
        <v>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v>
      </c>
      <c r="D1956" s="2"/>
    </row>
    <row r="1957">
      <c r="A1957" s="1" t="s">
        <v>1343</v>
      </c>
      <c r="B1957" s="1" t="s">
        <v>3173</v>
      </c>
      <c r="C1957" s="2" t="str">
        <f>IFERROR(__xludf.DUMMYFUNCTION("GOOGLETRANSLATE(B1957, ""en"", ""vi"")"),"Dải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vừa"&amp;"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"&amp;"bản nhạc này thể hiện âm thanh tinh túy của [G1E2N3R4E5].")</f>
        <v>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bản nhạc này thể hiện âm thanh tinh túy của [G1E2N3R4E5].</v>
      </c>
      <c r="D1957" s="2"/>
    </row>
    <row r="1958">
      <c r="A1958" s="1" t="s">
        <v>2984</v>
      </c>
      <c r="B1958" s="1" t="s">
        <v>3174</v>
      </c>
      <c r="C1958" s="2" t="str">
        <f>IFERROR(__xludf.DUMMYFUNCTION("GOOGLETRANSLATE(B1958, ""en"", ""vi"")"),"Bài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"&amp;"chạy trong [T1M213] giây, cho phép bạn đắm chìm sâu vào bầu không khí của âm nhạc. Nhìn chung, bài hát này thể hiện sự kết hợp độc đáo giữa các yếu tố âm nhạc khiến nó trở nên nổi bật trong thể loại của nó.")</f>
        <v>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chạy trong [T1M213] giây, cho phép bạn đắm chìm sâu vào bầu không khí của âm nhạc. Nhìn chung, bài hát này thể hiện sự kết hợp độc đáo giữa các yếu tố âm nhạc khiến nó trở nên nổi bật trong thể loại của nó.</v>
      </c>
      <c r="D1958" s="2"/>
    </row>
    <row r="1959">
      <c r="A1959" s="1" t="s">
        <v>3175</v>
      </c>
      <c r="B1959" s="1" t="s">
        <v>3176</v>
      </c>
      <c r="C1959" s="2" t="str">
        <f>IFERROR(__xludf.DUMMYFUNCTION("GOOGLETRANSLATE(B1959, ""en"", ""vi"")"),"Việc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đá"&amp;"o của nó. Nhìn chung, sự kết hợp giữa [ke0y1] đặc biệt, [te0mp1o2] vừa phải, [ti0me1 s2ig3na4tu5re6] và độ dài của bài hát phối hợp với nhau để tạo ra trải nghiệm âm nhạc đáng nhớ.")</f>
        <v>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đáo của nó. Nhìn chung, sự kết hợp giữa [ke0y1] đặc biệt, [te0mp1o2] vừa phải, [ti0me1 s2ig3na4tu5re6] và độ dài của bài hát phối hợp với nhau để tạo ra trải nghiệm âm nhạc đáng nhớ.</v>
      </c>
      <c r="D1959" s="2"/>
    </row>
    <row r="1960">
      <c r="A1960" s="1" t="s">
        <v>3177</v>
      </c>
      <c r="B1960" s="1" t="s">
        <v>3178</v>
      </c>
      <c r="C1960" s="2" t="str">
        <f>IFERROR(__xludf.DUMMYFUNCTION("GOOGLETRANSLATE(B1960, ""en"", ""vi"")"),"Việc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[[T01I12M23E34_45S56I67G78N89A90T01U"&amp;"12R23E34]4 t5im6e 7si8gn9at0ur1e2], bản nhạc này có đặc điểm là tốc độ và gợi lên cảm giác [E1M2O3T4I5O6N7].")</f>
        <v>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[[T01I12M23E34_45S56I67G78N89A90T01U12R23E34]4 t5im6e 7si8gn9at0ur1e2], bản nhạc này có đặc điểm là tốc độ và gợi lên cảm giác [E1M2O3T4I5O6N7].</v>
      </c>
      <c r="D1960" s="2"/>
    </row>
    <row r="1961">
      <c r="A1961" s="1" t="s">
        <v>1014</v>
      </c>
      <c r="B1961" s="1" t="s">
        <v>3179</v>
      </c>
      <c r="C1961" s="2" t="str">
        <f>IFERROR(__xludf.DUMMYFUNCTION("GOOGLETRANSLATE(B1961, ""en"", ""vi"")"),"Loại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[I1N2S3T4R5"&amp;"U6M7E8N9T0S1]. Độ dài của bài hát này là [T1M213] giây và có [[T01I12M23E34_45S56I67G78N89A90T01U12R23E34]4 t5im6e 7si8gn9at0ur1e2]. Mặc dù [ti0me1 s2ig3na4tu5re6] không bình thường, [te0mp1o2] của bài hát này ở mức vừa phải, mặc dù đôi khi nó bị chậm lại"&amp;". Nhìn chung, bài hát này là một ví dụ kinh điển về phong cách [G1E2N3R4E5], thể hiện những nét đặc trưng của thể loại này đồng thời khám phá lãnh thổ âm thanh mới.")</f>
        <v>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[I1N2S3T4R5U6M7E8N9T0S1]. Độ dài của bài hát này là [T1M213] giây và có [[T01I12M23E34_45S56I67G78N89A90T01U12R23E34]4 t5im6e 7si8gn9at0ur1e2]. Mặc dù [ti0me1 s2ig3na4tu5re6] không bình thường, [te0mp1o2] của bài hát này ở mức vừa phải, mặc dù đôi khi nó bị chậm lại. Nhìn chung, bài hát này là một ví dụ kinh điển về phong cách [G1E2N3R4E5], thể hiện những nét đặc trưng của thể loại này đồng thời khám phá lãnh thổ âm thanh mới.</v>
      </c>
      <c r="D1961" s="2"/>
    </row>
    <row r="1962">
      <c r="A1962" s="1" t="s">
        <v>2708</v>
      </c>
      <c r="B1962" s="1" t="s">
        <v>3180</v>
      </c>
      <c r="C1962" s="2" t="str">
        <f>IFERROR(__xludf.DUMMYFUNCTION("GOOGLETRANSLATE(B1962,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hát"&amp;"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"&amp;"thể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thể loại [G1E2N3R4E5].</v>
      </c>
      <c r="D1962" s="2"/>
    </row>
    <row r="1963">
      <c r="A1963" s="1" t="s">
        <v>223</v>
      </c>
      <c r="B1963" s="1" t="s">
        <v>3181</v>
      </c>
      <c r="C1963" s="2" t="str">
        <f>IFERROR(__xludf.DUMMYFUNCTION("GOOGLETRANSLATE(B1963, ""en"", ""vi"")"),"Dải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tố"&amp;" này tạo ra trải nghiệm nghe độc ​​đáo thể hiện sự phức tạp về cảm xúc của âm nhạc.")</f>
        <v>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 này tạo ra trải nghiệm nghe độc ​​đáo thể hiện sự phức tạp về cảm xúc của âm nhạc.</v>
      </c>
      <c r="D1963" s="2"/>
    </row>
    <row r="1964">
      <c r="A1964" s="1" t="s">
        <v>2519</v>
      </c>
      <c r="B1964" s="1" t="s">
        <v>3182</v>
      </c>
      <c r="C1964" s="2" t="str">
        <f>IFERROR(__xludf.DUMMYFUNCTION("GOOGLETRANSLATE(B1964, ""en"", ""vi"")"),"Bài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g"&amp;"iai điệu lôi cuốn người nghe. Thông qua sự kết hợp giữa biểu cảm cảm xúc và bố cục cẩn thận, bản nhạc này là một tác phẩm nghệ thuật đích thực .")</f>
        <v>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giai điệu lôi cuốn người nghe. Thông qua sự kết hợp giữa biểu cảm cảm xúc và bố cục cẩn thận, bản nhạc này là một tác phẩm nghệ thuật đích thực .</v>
      </c>
      <c r="D1964" s="2"/>
    </row>
    <row r="1965">
      <c r="A1965" s="1" t="s">
        <v>462</v>
      </c>
      <c r="B1965" s="1" t="s">
        <v>3183</v>
      </c>
      <c r="C1965" s="2" t="str">
        <f>IFERROR(__xludf.DUMMYFUNCTION("GOOGLETRANSLATE(B1965, ""en"", ""vi"")"),"Bài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v"&amp;"à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n"&amp;"hau để tạo ra trải nghiệm âm nhạc gắn kết và thú vị.")</f>
        <v>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nhau để tạo ra trải nghiệm âm nhạc gắn kết và thú vị.</v>
      </c>
      <c r="D1965" s="2"/>
    </row>
    <row r="1966">
      <c r="A1966" s="1" t="s">
        <v>1943</v>
      </c>
      <c r="B1966" s="1" t="s">
        <v>3184</v>
      </c>
      <c r="C1966" s="2" t="str">
        <f>IFERROR(__xludf.DUMMYFUNCTION("GOOGLETRANSLATE(B1966, ""en"", ""vi"")"),"Bài hát này không thể hiện những nét đặc trưng của phong cách [G1E2N3R4E5], vì [I1N2S3T4R5U6M7E8N9T0S1] vắng mặt đáng kể và thời lượng của nó là [T1M213] giây.")</f>
        <v>Bài hát này không thể hiện những nét đặc trưng của phong cách [G1E2N3R4E5], vì [I1N2S3T4R5U6M7E8N9T0S1] vắng mặt đáng kể và thời lượng của nó là [T1M213] giây.</v>
      </c>
      <c r="D1966" s="2"/>
    </row>
    <row r="1967">
      <c r="A1967" s="1" t="s">
        <v>1479</v>
      </c>
      <c r="B1967" s="1" t="s">
        <v>3185</v>
      </c>
      <c r="C1967" s="2" t="str">
        <f>IFERROR(__xludf.DUMMYFUNCTION("GOOGLETRANSLATE(B1967, ""en"", ""vi"")"),"Bản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N"&amp;"hạc ở [T1I2M3E4_5S6I7G8N9A0T1U2R3E4] và phát ở tốc độ trung bình, khác với âm thanh [G1E2N3R4E5] thông thường.")</f>
        <v>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Nhạc ở [T1I2M3E4_5S6I7G8N9A0T1U2R3E4] và phát ở tốc độ trung bình, khác với âm thanh [G1E2N3R4E5] thông thường.</v>
      </c>
      <c r="D1967" s="2"/>
    </row>
    <row r="1968">
      <c r="A1968" s="1" t="s">
        <v>1500</v>
      </c>
      <c r="B1968" s="1" t="s">
        <v>3186</v>
      </c>
      <c r="C1968" s="2" t="str">
        <f>IFERROR(__xludf.DUMMYFUNCTION("GOOGLETRANSLATE(B1968, ""en"", ""vi"")"),"Bài hát có [ti0me1 s2ig3na4tu5re6 o7f 8[T91I02M13E24_35S46I57G68N79A80T91U02R13E24]3] và di chuyển với tốc độ nhanh. Sự sắp xếp của nó cố tình bỏ qua việc sử dụng [I1N2S3T4R5U6M7E8N9T0S1].")</f>
        <v>Bài hát có [ti0me1 s2ig3na4tu5re6 o7f 8[T91I02M13E24_35S46I57G68N79A80T91U02R13E24]3] và di chuyển với tốc độ nhanh. Sự sắp xếp của nó cố tình bỏ qua việc sử dụng [I1N2S3T4R5U6M7E8N9T0S1].</v>
      </c>
      <c r="D1968" s="2"/>
    </row>
    <row r="1969">
      <c r="A1969" s="1" t="s">
        <v>1941</v>
      </c>
      <c r="B1969" s="1" t="s">
        <v>3187</v>
      </c>
      <c r="C1969" s="2" t="str">
        <f>IFERROR(__xludf.DUMMYFUNCTION("GOOGLETRANSLATE(B1969, ""en"", ""vi"")"),"Bài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nên"&amp;" hoàn hảo cho những người nghe muốn tận hưởng nhịp điệu tràn đầy năng lượng mà không cảm thấy choáng ngợp.")</f>
        <v>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 hoàn hảo cho những người nghe muốn tận hưởng nhịp điệu tràn đầy năng lượng mà không cảm thấy choáng ngợp.</v>
      </c>
      <c r="D1969" s="2"/>
    </row>
    <row r="1970">
      <c r="A1970" s="1" t="s">
        <v>3188</v>
      </c>
      <c r="B1970" s="1" t="s">
        <v>3189</v>
      </c>
      <c r="C1970" s="2" t="str">
        <f>IFERROR(__xludf.DUMMYFUNCTION("GOOGLETRANSLATE(B1970, ""en"", ""vi"")"),"Đoạn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giác"&amp;" sống động tổng thể cho bản nhạc.")</f>
        <v>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 sống động tổng thể cho bản nhạc.</v>
      </c>
      <c r="D1970" s="2"/>
    </row>
    <row r="1971">
      <c r="A1971" s="1" t="s">
        <v>1698</v>
      </c>
      <c r="B1971" s="1" t="s">
        <v>3190</v>
      </c>
      <c r="C1971" s="2" t="str">
        <f>IFERROR(__xludf.DUMMYFUNCTION("GOOGLETRANSLATE(B1971, ""en"", ""vi"")"),"Loại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nh"&amp;"ẹ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th"&amp;"ấy [[N01U12M23_34B45A56R67S78]8 b9ar0s1] trong bài hát này, vốn là [E1M2O3T4I5O6N7] trong bài hát này.")</f>
        <v>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thấy [[N01U12M23_34B45A56R67S78]8 b9ar0s1] trong bài hát này, vốn là [E1M2O3T4I5O6N7] trong bài hát này.</v>
      </c>
      <c r="D1971" s="2"/>
    </row>
    <row r="1972">
      <c r="A1972" s="1" t="s">
        <v>3191</v>
      </c>
      <c r="B1972" s="1" t="s">
        <v>3192</v>
      </c>
      <c r="C1972" s="2" t="str">
        <f>IFERROR(__xludf.DUMMYFUNCTION("GOOGLETRANSLATE(B1972, ""en"", ""vi"")"),"Phạm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[[N01U12M23_34B45A56R67S7"&amp;"8]8 b9ar0s1].")</f>
        <v>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[[N01U12M23_34B45A56R67S78]8 b9ar0s1].</v>
      </c>
      <c r="D1972" s="2"/>
    </row>
    <row r="1973">
      <c r="A1973" s="1" t="s">
        <v>3193</v>
      </c>
      <c r="B1973" s="1" t="s">
        <v>3194</v>
      </c>
      <c r="C1973" s="2" t="str">
        <f>IFERROR(__xludf.DUMMYFUNCTION("GOOGLETRANSLATE(B1973, ""en"", ""vi"")"),"Bài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[[N"&amp;"01U12M23_34B45A56R67S78]8 b9ar0s1] trong bài hát.")</f>
        <v>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[[N01U12M23_34B45A56R67S78]8 b9ar0s1] trong bài hát.</v>
      </c>
      <c r="D1973" s="2"/>
    </row>
    <row r="1974">
      <c r="A1974" s="1" t="s">
        <v>1019</v>
      </c>
      <c r="B1974" s="1" t="s">
        <v>3195</v>
      </c>
      <c r="C1974" s="2" t="str">
        <f>IFERROR(__xludf.DUMMYFUNCTION("GOOGLETRANSLATE(B1974, ""en"", ""vi"")"),"Bản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bả"&amp;"n nhạc. Mặc dù vậy, nhịp độ nhanh của âm nhạc vẫn khiến người nghe bị cuốn hút và tạo thêm năng lượng thú vị cho bản nhạc.")</f>
        <v>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bản nhạc. Mặc dù vậy, nhịp độ nhanh của âm nhạc vẫn khiến người nghe bị cuốn hút và tạo thêm năng lượng thú vị cho bản nhạc.</v>
      </c>
      <c r="D1974" s="2"/>
    </row>
    <row r="1975">
      <c r="A1975" s="1" t="s">
        <v>3196</v>
      </c>
      <c r="B1975" s="1" t="s">
        <v>3197</v>
      </c>
      <c r="C1975" s="2" t="str">
        <f>IFERROR(__xludf.DUMMYFUNCTION("GOOGLETRANSLATE(B1975, ""en"", ""vi"")"),"Bài hát này có tổng cộng [[N01U12M23_34B45A56R67S78]8 b9ar0s1]. Độ dài của bản nhạc là [T1M213] giây.")</f>
        <v>Bài hát này có tổng cộng [[N01U12M23_34B45A56R67S78]8 b9ar0s1]. Độ dài của bản nhạc là [T1M213] giây.</v>
      </c>
      <c r="D1975" s="2"/>
    </row>
    <row r="1976">
      <c r="A1976" s="1" t="s">
        <v>3137</v>
      </c>
      <c r="B1976" s="1" t="s">
        <v>3198</v>
      </c>
      <c r="C1976" s="2" t="str">
        <f>IFERROR(__xludf.DUMMYFUNCTION("GOOGLETRANSLATE(B1976, ""en"", ""vi"")"),"Nhịp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ng"&amp;"he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s2ig3na4tu5re6]"&amp;" khác thường chỉ là một ví dụ trong nhiều cách mà các nhạc sĩ có thể thử nghiệm các yếu tố khác nhau của âm nhạc để tạo ra thứ gì đó mới mẻ và thú vị.")</f>
        <v>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 khác thường chỉ là một ví dụ trong nhiều cách mà các nhạc sĩ có thể thử nghiệm các yếu tố khác nhau của âm nhạc để tạo ra thứ gì đó mới mẻ và thú vị.</v>
      </c>
      <c r="D1976" s="2"/>
    </row>
    <row r="1977">
      <c r="A1977" s="1" t="s">
        <v>100</v>
      </c>
      <c r="B1977" s="1" t="s">
        <v>3199</v>
      </c>
      <c r="C1977" s="2" t="str">
        <f>IFERROR(__xludf.DUMMYFUNCTION("GOOGLETRANSLATE(B1977, ""en"", ""vi"")"),"Với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hợp"&amp;"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p"&amp;"hản ứng cảm xúc độc đáo và mạnh mẽ từ người nghe.")</f>
        <v>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phản ứng cảm xúc độc đáo và mạnh mẽ từ người nghe.</v>
      </c>
      <c r="D1977" s="2"/>
    </row>
    <row r="1978">
      <c r="A1978" s="1" t="s">
        <v>3200</v>
      </c>
      <c r="B1978" s="1" t="s">
        <v>3201</v>
      </c>
      <c r="C1978" s="2" t="str">
        <f>IFERROR(__xludf.DUMMYFUNCTION("GOOGLETRANSLATE(B1978, ""en"", ""vi"")"),"Bài hát có độ dài khoảng [[N01U12M23_34B45A56R67S78]8 b9ar0s1] và không bắt nguồn từ phong cách truyền thống [G1E2N3R4E5] cổ điển.")</f>
        <v>Bài hát có độ dài khoảng [[N01U12M23_34B45A56R67S78]8 b9ar0s1] và không bắt nguồn từ phong cách truyền thống [G1E2N3R4E5] cổ điển.</v>
      </c>
      <c r="D1978" s="2"/>
    </row>
    <row r="1979">
      <c r="A1979" s="1" t="s">
        <v>3202</v>
      </c>
      <c r="B1979" s="1" t="s">
        <v>3203</v>
      </c>
      <c r="C1979" s="2" t="str">
        <f>IFERROR(__xludf.DUMMYFUNCTION("GOOGLETRANSLATE(B1979, ""en"", ""vi"")"),"Âm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nhạc"&amp;" truyền tải.")</f>
        <v>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 truyền tải.</v>
      </c>
      <c r="D1979" s="2"/>
    </row>
    <row r="1980">
      <c r="A1980" s="1" t="s">
        <v>3204</v>
      </c>
      <c r="B1980" s="1" t="s">
        <v>3205</v>
      </c>
      <c r="C1980" s="2" t="str">
        <f>IFERROR(__xludf.DUMMYFUNCTION("GOOGLETRANSLATE(B1980, ""en"", ""vi"")"),"Để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cho"&amp;"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như"&amp;" sự sáng tạo của nhà soạn nhạc.")</f>
        <v>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 sự sáng tạo của nhà soạn nhạc.</v>
      </c>
      <c r="D1980" s="2"/>
    </row>
    <row r="1981">
      <c r="A1981" s="1" t="s">
        <v>3206</v>
      </c>
      <c r="B1981" s="1" t="s">
        <v>3207</v>
      </c>
      <c r="C1981" s="2" t="str">
        <f>IFERROR(__xludf.DUMMYFUNCTION("GOOGLETRANSLATE(B1981,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[T1M2"&amp;"13]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rãi,"&amp;" truyền tải cảm giác mạnh mẽ về [E1M2O3T4I5O6N7]. Tổng cộng, bài hát có [[N01U12M23_34B45A56R67S78]8 b9ar0s1], cung cấp nhiều thời gian để âm nhạc phát triển và thể hiện chiều sâu cảm xúc.")</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 truyền tải cảm giác mạnh mẽ về [E1M2O3T4I5O6N7]. Tổng cộng, bài hát có [[N01U12M23_34B45A56R67S78]8 b9ar0s1], cung cấp nhiều thời gian để âm nhạc phát triển và thể hiện chiều sâu cảm xúc.</v>
      </c>
      <c r="D1981" s="2"/>
    </row>
    <row r="1982">
      <c r="A1982" s="1" t="s">
        <v>3208</v>
      </c>
      <c r="B1982" s="1" t="s">
        <v>3209</v>
      </c>
      <c r="C1982" s="2" t="str">
        <f>IFERROR(__xludf.DUMMYFUNCTION("GOOGLETRANSLATE(B1982, ""en"", ""vi"")"),"Nhạc của bài hát được phát ở nhịp độ vừa phải và bao gồm tổng cộng [[N01U12M23_34B45A56R67S78]8 b9ar0s1]. Bản nhạc có thời lượng [T1M213] giây, là khoảng thời gian cần thiết để phát toàn bộ bản nhạc.")</f>
        <v>Nhạc của bài hát được phát ở nhịp độ vừa phải và bao gồm tổng cộng [[N01U12M23_34B45A56R67S78]8 b9ar0s1]. Bản nhạc có thời lượng [T1M213] giây, là khoảng thời gian cần thiết để phát toàn bộ bản nhạc.</v>
      </c>
      <c r="D1982" s="2"/>
    </row>
    <row r="1983">
      <c r="A1983" s="1" t="s">
        <v>3210</v>
      </c>
      <c r="B1983" s="1" t="s">
        <v>3211</v>
      </c>
      <c r="C1983" s="2" t="str">
        <f>IFERROR(__xludf.DUMMYFUNCTION("GOOGLETRANSLATE(B1983, ""en"", ""vi"")"),"Bản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g"&amp;"iãn hoặc thiền định.")</f>
        <v>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giãn hoặc thiền định.</v>
      </c>
      <c r="D1983" s="2"/>
    </row>
    <row r="1984">
      <c r="A1984" s="1" t="s">
        <v>1910</v>
      </c>
      <c r="B1984" s="1" t="s">
        <v>3212</v>
      </c>
      <c r="C1984" s="2" t="str">
        <f>IFERROR(__xludf.DUMMYFUNCTION("GOOGLETRANSLATE(B1984, ""en"", ""vi"")"),"Việc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f>
        <v>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v>
      </c>
      <c r="D1984" s="2"/>
    </row>
    <row r="1985">
      <c r="A1985" s="1" t="s">
        <v>3213</v>
      </c>
      <c r="B1985" s="1" t="s">
        <v>3214</v>
      </c>
      <c r="C1985" s="2" t="str">
        <f>IFERROR(__xludf.DUMMYFUNCTION("GOOGLETRANSLATE(B1985, ""en"", ""vi"")"),"Bản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"&amp;"thú vị là, [I1N2S3T4R5U6M7E8N9T0S1] vắng mặt một cách đáng chú ý, tuy nhiên tác phẩm vẫn có sức hấp dẫn về mặt âm nhạc.")</f>
        <v>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thú vị là, [I1N2S3T4R5U6M7E8N9T0S1] vắng mặt một cách đáng chú ý, tuy nhiên tác phẩm vẫn có sức hấp dẫn về mặt âm nhạc.</v>
      </c>
      <c r="D1985" s="2"/>
    </row>
    <row r="1986">
      <c r="A1986" s="1" t="s">
        <v>821</v>
      </c>
      <c r="B1986" s="1" t="s">
        <v>3215</v>
      </c>
      <c r="C1986" s="2" t="str">
        <f>IFERROR(__xludf.DUMMYFUNCTION("GOOGLETRANSLATE(B1986, ""en"", ""vi"")"),"Phạm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"&amp;"năng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f>
        <v>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v>
      </c>
      <c r="D1986" s="2"/>
    </row>
    <row r="1987">
      <c r="A1987" s="1" t="s">
        <v>2206</v>
      </c>
      <c r="B1987" s="1" t="s">
        <v>3216</v>
      </c>
      <c r="C1987" s="2" t="str">
        <f>IFERROR(__xludf.DUMMYFUNCTION("GOOGLETRANSLATE(B1987, ""en"", ""vi"")"),"Nhạc cao [te0mp1o2] kéo dài trong [T1M213] giây và không có [I1N2S3T4R5U6M7E8N9T0S1].")</f>
        <v>Nhạc cao [te0mp1o2] kéo dài trong [T1M213] giây và không có [I1N2S3T4R5U6M7E8N9T0S1].</v>
      </c>
      <c r="D1987" s="2"/>
    </row>
    <row r="1988">
      <c r="A1988" s="1" t="s">
        <v>110</v>
      </c>
      <c r="B1988" s="1" t="s">
        <v>3217</v>
      </c>
      <c r="C1988" s="2" t="str">
        <f>IFERROR(__xludf.DUMMYFUNCTION("GOOGLETRANSLATE(B1988, ""en"", ""vi"")"),"Trong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n"&amp;"hạc, vì các nốt cao hơn có xu hướng tạo cảm giác sáng hơn và phấn chấn hơn, trong khi các nốt thấp hơn có thể mang lại cảm giác tối hơn và u ám hơn. Bằng cách sử dụng một phạm vi cao độ cụ thể, nhà soạn nhạc có thể truyền đạt thông điệp cảm xúc dự định củ"&amp;"a họ tới người nghe một cách hiệu quả. Phạm vi nốt nhạc cũng cho phép biến đổi và phức tạp trong bản nhạc, tạo sự thích thú và thu hút người nghe trong suốt bản nhạc.")</f>
        <v>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nhạc, vì các nốt cao hơn có xu hướng tạo cảm giác sáng hơn và phấn chấn hơn, trong khi các nốt thấp hơn có thể mang lại cảm giác tối hơn và u ám hơn. Bằng cách sử dụng một phạm vi cao độ cụ thể, nhà soạn nhạc có thể truyền đạt thông điệp cảm xúc dự định của họ tới người nghe một cách hiệu quả. Phạm vi nốt nhạc cũng cho phép biến đổi và phức tạp trong bản nhạc, tạo sự thích thú và thu hút người nghe trong suốt bản nhạc.</v>
      </c>
      <c r="D1988" s="2"/>
    </row>
    <row r="1989">
      <c r="A1989" s="1" t="s">
        <v>3218</v>
      </c>
      <c r="B1989" s="1" t="s">
        <v>3219</v>
      </c>
      <c r="C1989" s="2" t="str">
        <f>IFERROR(__xludf.DUMMYFUNCTION("GOOGLETRANSLATE(B1989, ""en"", ""vi"")"),"Với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f>
        <v>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v>
      </c>
      <c r="D1989" s="2"/>
    </row>
    <row r="1990">
      <c r="A1990" s="1" t="s">
        <v>487</v>
      </c>
      <c r="B1990" s="1" t="s">
        <v>3220</v>
      </c>
      <c r="C1990" s="2" t="str">
        <f>IFERROR(__xludf.DUMMYFUNCTION("GOOGLETRANSLATE(B1990, ""en"", ""vi"")"),"Nó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[te0"&amp;"mp1o2]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"&amp;"vời cho bất kỳ danh sách bài tập luyện hoặc bữa tiệc khiêu vũ nào.")</f>
        <v>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vời cho bất kỳ danh sách bài tập luyện hoặc bữa tiệc khiêu vũ nào.</v>
      </c>
      <c r="D1990" s="2"/>
    </row>
    <row r="1991">
      <c r="A1991" s="1" t="s">
        <v>1331</v>
      </c>
      <c r="B1991" s="1" t="s">
        <v>3221</v>
      </c>
      <c r="C1991" s="2" t="str">
        <f>IFERROR(__xludf.DUMMYFUNCTION("GOOGLETRANSLATE(B1991, ""en"", ""vi"")"),"Âm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"&amp;"k4ey5]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[t"&amp;"i0me1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x"&amp;"úc.")</f>
        <v>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xúc.</v>
      </c>
      <c r="D1991" s="2"/>
    </row>
    <row r="1992">
      <c r="A1992" s="1" t="s">
        <v>3222</v>
      </c>
      <c r="B1992" s="1" t="s">
        <v>3223</v>
      </c>
      <c r="C1992" s="2" t="str">
        <f>IFERROR(__xludf.DUMMYFUNCTION("GOOGLETRANSLATE(B1992, ""en"", ""vi"")"),"Bài hát bao gồm [[N01U12M23_34B45A56R67S78]8 b9ar0s1] và có nhịp điệu rất tràn đầy năng lượng. Âm nhạc phải bao gồm [I1N2S3T4R5U6M7E8N9T0S1].")</f>
        <v>Bài hát bao gồm [[N01U12M23_34B45A56R67S78]8 b9ar0s1] và có nhịp điệu rất tràn đầy năng lượng. Âm nhạc phải bao gồm [I1N2S3T4R5U6M7E8N9T0S1].</v>
      </c>
      <c r="D1992" s="2"/>
    </row>
    <row r="1993">
      <c r="A1993" s="1" t="s">
        <v>1757</v>
      </c>
      <c r="B1993" s="1" t="s">
        <v>3224</v>
      </c>
      <c r="C1993" s="2" t="str">
        <f>IFERROR(__xludf.DUMMYFUNCTION("GOOGLETRANSLATE(B1993, ""en"", ""vi"")"),"Bài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f>
        <v>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v>
      </c>
      <c r="D1993" s="2"/>
    </row>
    <row r="1994">
      <c r="A1994" s="1" t="s">
        <v>320</v>
      </c>
      <c r="B1994" s="1" t="s">
        <v>3225</v>
      </c>
      <c r="C1994" s="2" t="str">
        <f>IFERROR(__xludf.DUMMYFUNCTION("GOOGLETRANSLATE(B1994, ""en"", ""vi"")"),"Lựa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cụ"&amp;"c.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"&amp;"việc định hình tác động cảm xúc và hiệu quả tổng thể của âm nhạc.")</f>
        <v>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việc định hình tác động cảm xúc và hiệu quả tổng thể của âm nhạc.</v>
      </c>
      <c r="D1994" s="2"/>
    </row>
    <row r="1995">
      <c r="A1995" s="1" t="s">
        <v>435</v>
      </c>
      <c r="B1995" s="1" t="s">
        <v>3226</v>
      </c>
      <c r="C1995" s="2" t="str">
        <f>IFERROR(__xludf.DUMMYFUNCTION("GOOGLETRANSLATE(B1995, ""en"", ""vi"")"),"Việc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giớ"&amp;"i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"&amp;"thể củng cố cảm giác thống nhất và mạch lạc do phạm vi cao độ thiết lập. Cùng với nhau, những yếu tố này có thể giúp tạo ra trải nghiệm âm nhạc hấp dẫn và đáng nhớ.")</f>
        <v>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thể củng cố cảm giác thống nhất và mạch lạc do phạm vi cao độ thiết lập. Cùng với nhau, những yếu tố này có thể giúp tạo ra trải nghiệm âm nhạc hấp dẫn và đáng nhớ.</v>
      </c>
      <c r="D1995" s="2"/>
    </row>
    <row r="1996">
      <c r="A1996" s="1" t="s">
        <v>3227</v>
      </c>
      <c r="B1996" s="1" t="s">
        <v>3228</v>
      </c>
      <c r="C1996" s="2" t="str">
        <f>IFERROR(__xludf.DUMMYFUNCTION("GOOGLETRANSLATE(B1996, ""en"", ""vi"")"),"Âm nhạc là sự thể hiện chân thực của phong cách [G1E2N3R4E5] cổ điển với phạm vi cao độ trong [R1A2N3G4E5] [oc0ta1ve2s3]. Đáng chú ý vắng mặt trong bài hát này là [I1N2S3T4R5U6M7E8N9T0S1].")</f>
        <v>Âm nhạc là sự thể hiện chân thực của phong cách [G1E2N3R4E5] cổ điển với phạm vi cao độ trong [R1A2N3G4E5] [oc0ta1ve2s3]. Đáng chú ý vắng mặt trong bài hát này là [I1N2S3T4R5U6M7E8N9T0S1].</v>
      </c>
      <c r="D1996" s="2"/>
    </row>
    <row r="1997">
      <c r="A1997" s="1" t="s">
        <v>110</v>
      </c>
      <c r="B1997" s="1" t="s">
        <v>3229</v>
      </c>
      <c r="C1997" s="2" t="str">
        <f>IFERROR(__xludf.DUMMYFUNCTION("GOOGLETRANSLATE(B1997, ""en"", ""vi"")"),"Dải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th"&amp;"ông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[oc0"&amp;"ta1ve2s3] mà nó nằm trong đó, ký hiệu là [R1A2N3G4E5].")</f>
        <v>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[oc0ta1ve2s3] mà nó nằm trong đó, ký hiệu là [R1A2N3G4E5].</v>
      </c>
      <c r="D1997" s="2"/>
    </row>
    <row r="1998">
      <c r="A1998" s="1" t="s">
        <v>1841</v>
      </c>
      <c r="B1998" s="1" t="s">
        <v>3230</v>
      </c>
      <c r="C1998" s="2" t="str">
        <f>IFERROR(__xludf.DUMMYFUNCTION("GOOGLETRANSLATE(B1998, ""en"", ""vi"")"),"Bài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bìn"&amp;"h.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f>
        <v>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v>
      </c>
      <c r="D1998" s="2"/>
    </row>
    <row r="1999">
      <c r="A1999" s="1" t="s">
        <v>1304</v>
      </c>
      <c r="B1999" s="1" t="s">
        <v>3231</v>
      </c>
      <c r="C1999" s="2" t="str">
        <f>IFERROR(__xludf.DUMMYFUNCTION("GOOGLETRANSLATE(B1999, ""en"", ""vi"")"),"Âm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đượ"&amp;"c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f>
        <v>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v>
      </c>
      <c r="D1999" s="2"/>
    </row>
    <row r="2000">
      <c r="A2000" s="1" t="s">
        <v>3232</v>
      </c>
      <c r="B2000" s="1" t="s">
        <v>3233</v>
      </c>
      <c r="C2000" s="2" t="str">
        <f>IFERROR(__xludf.DUMMYFUNCTION("GOOGLETRANSLATE(B2000, ""en"", ""vi"")"),"Sáng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"&amp;"bình, với [[N01U12M23_34B45A56R67S78]8 b9ar0s1] thể hiện nhịp điệu rất êm dịu và nhẹ nhàng của bài hát.")</f>
        <v>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bình, với [[N01U12M23_34B45A56R67S78]8 b9ar0s1] thể hiện nhịp điệu rất êm dịu và nhẹ nhàng của bài hát.</v>
      </c>
      <c r="D2000" s="2"/>
    </row>
    <row r="2001">
      <c r="A2001" s="1" t="s">
        <v>3234</v>
      </c>
      <c r="B2001" s="1" t="s">
        <v>3235</v>
      </c>
      <c r="C2001" s="2" t="str">
        <f>IFERROR(__xludf.DUMMYFUNCTION("GOOGLETRANSLATE(B2001, ""en"", ""vi"")"),"Với phạm vi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Đáng"&amp;" chú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"&amp;"nhạc [G1E2N3R4E5] không thể nhầm lẫn này đã chinh phục người nghe bằng nét đặc trưng của nó.")</f>
        <v>Với phạm vi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 chú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nhạc [G1E2N3R4E5] không thể nhầm lẫn này đã chinh phục người nghe bằng nét đặc trưng của nó.</v>
      </c>
      <c r="D2001" s="2"/>
    </row>
    <row r="2002">
      <c r="A2002" s="1" t="s">
        <v>49</v>
      </c>
      <c r="B2002" s="1" t="s">
        <v>3236</v>
      </c>
      <c r="C2002" s="2" t="str">
        <f>IFERROR(__xludf.DUMMYFUNCTION("GOOGLETRANSLATE(B2002, ""en"", ""vi"")"),"Với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phả"&amp;"i là sự thể hiện điển hình của âm thanh [G1E2N3R4E5] cổ điển và có [[N01U12M23_34B45A56R67S78]8 b9ar0s1] xuyên suốt bài hát.")</f>
        <v>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phải là sự thể hiện điển hình của âm thanh [G1E2N3R4E5] cổ điển và có [[N01U12M23_34B45A56R67S78]8 b9ar0s1] xuyên suốt bài hát.</v>
      </c>
      <c r="D2002" s="2"/>
    </row>
    <row r="2003">
      <c r="A2003" s="1" t="s">
        <v>2261</v>
      </c>
      <c r="B2003" s="1" t="s">
        <v>3237</v>
      </c>
      <c r="C2003" s="2" t="str">
        <f>IFERROR(__xludf.DUMMYFUNCTION("GOOGLETRANSLATE(B2003, ""en"", ""vi"")"),"Cấu trúc của bài hát theo [[N01U12M23_34B45A56R67S78]8 b9ar0s1] và có beat rất mạnh mẽ và lôi cuốn.")</f>
        <v>Cấu trúc của bài hát theo [[N01U12M23_34B45A56R67S78]8 b9ar0s1] và có beat rất mạnh mẽ và lôi cuốn.</v>
      </c>
      <c r="D2003" s="2"/>
    </row>
    <row r="2004">
      <c r="A2004" s="1" t="s">
        <v>749</v>
      </c>
      <c r="B2004" s="1" t="s">
        <v>3238</v>
      </c>
      <c r="C2004" s="2" t="str">
        <f>IFERROR(__xludf.DUMMYFUNCTION("GOOGLETRANSLATE(B2004, ""en"", ""vi"")"),"Phạm vi cao độ của bản nhạc này là [R1A2N3G4E5] [oc0ta1ve2s3] mang đến trải nghiệm nghe độc ​​đáo và đáng nhớ với nhịp điệu chậm và bố cục trải dài [[N01U12M23_34B45A56R67S78]8 b9ar0s1].")</f>
        <v>Phạm vi cao độ của bản nhạc này là [R1A2N3G4E5] [oc0ta1ve2s3] mang đến trải nghiệm nghe độc ​​đáo và đáng nhớ với nhịp điệu chậm và bố cục trải dài [[N01U12M23_34B45A56R67S78]8 b9ar0s1].</v>
      </c>
      <c r="D2004" s="2"/>
    </row>
    <row r="2005">
      <c r="A2005" s="1" t="s">
        <v>713</v>
      </c>
      <c r="B2005" s="1" t="s">
        <v>3239</v>
      </c>
      <c r="C2005" s="2" t="str">
        <f>IFERROR(__xludf.DUMMYFUNCTION("GOOGLETRANSLATE(B2005,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t"&amp;"rung bình. Nhìn chung, âm nhạc tỏa ra [E1M2O3T4I5O6N7], gợi lên trải nghiệm mạnh mẽ và đắm chìm.")</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trung bình. Nhìn chung, âm nhạc tỏa ra [E1M2O3T4I5O6N7], gợi lên trải nghiệm mạnh mẽ và đắm chìm.</v>
      </c>
      <c r="D2005" s="2"/>
    </row>
    <row r="2006">
      <c r="A2006" s="1" t="s">
        <v>3240</v>
      </c>
      <c r="B2006" s="1" t="s">
        <v>3241</v>
      </c>
      <c r="C2006" s="2" t="str">
        <f>IFERROR(__xludf.DUMMYFUNCTION("GOOGLETRANSLATE(B2006, ""en"", ""vi"")"),"Đoạn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dù"&amp;" [ti0me1 s2ig3na4tu5re6] được sử dụng trong bài hát này không phải là điển hình nhưng bài hát không dễ dàng được phân loại vào phong cách [G1E2N3R4E5]. Ngoài ra, âm nhạc còn bày tỏ lòng tôn kính đối với [A1R2T3I4S5T6].")</f>
        <v>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 [ti0me1 s2ig3na4tu5re6] được sử dụng trong bài hát này không phải là điển hình nhưng bài hát không dễ dàng được phân loại vào phong cách [G1E2N3R4E5]. Ngoài ra, âm nhạc còn bày tỏ lòng tôn kính đối với [A1R2T3I4S5T6].</v>
      </c>
      <c r="D2006" s="2"/>
    </row>
    <row r="2007">
      <c r="A2007" s="1" t="s">
        <v>217</v>
      </c>
      <c r="B2007" s="1" t="s">
        <v>3242</v>
      </c>
      <c r="C2007" s="2" t="str">
        <f>IFERROR(__xludf.DUMMYFUNCTION("GOOGLETRANSLATE(B2007, ""en"", ""vi"")"),"Giai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xúc"&amp;" đặc biệt. Nhìn chung, âm nhạc này là một kiệt tác chắc chắn sẽ chạm đến trái tim của nhiều người nghe.")</f>
        <v>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 đặc biệt. Nhìn chung, âm nhạc này là một kiệt tác chắc chắn sẽ chạm đến trái tim của nhiều người nghe.</v>
      </c>
      <c r="D2007" s="2"/>
    </row>
    <row r="2008">
      <c r="A2008" s="1" t="s">
        <v>3243</v>
      </c>
      <c r="B2008" s="1" t="s">
        <v>3244</v>
      </c>
      <c r="C2008" s="2" t="str">
        <f>IFERROR(__xludf.DUMMYFUNCTION("GOOGLETRANSLATE(B2008, ""en"", ""vi"")"),"Âm nhạc được chơi có tốc độ vừa phải và được bổ sung thêm các nhạc cụ.")</f>
        <v>Âm nhạc được chơi có tốc độ vừa phải và được bổ sung thêm các nhạc cụ.</v>
      </c>
      <c r="D2008" s="2"/>
    </row>
    <row r="2009">
      <c r="A2009" s="1" t="s">
        <v>1102</v>
      </c>
      <c r="B2009" s="1" t="s">
        <v>3245</v>
      </c>
      <c r="C2009" s="2" t="str">
        <f>IFERROR(__xludf.DUMMYFUNCTION("GOOGLETRANSLATE(B2009, ""en"", ""vi"")"),"Âm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["&amp;"T1M213] giây, mang lại trải nghiệm ngắn gọn nhưng mãnh liệt cho người nghe.")</f>
        <v>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[T1M213] giây, mang lại trải nghiệm ngắn gọn nhưng mãnh liệt cho người nghe.</v>
      </c>
      <c r="D2009" s="2"/>
    </row>
    <row r="2010">
      <c r="A2010" s="1" t="s">
        <v>154</v>
      </c>
      <c r="B2010" s="1" t="s">
        <v>3246</v>
      </c>
      <c r="C2010" s="2" t="str">
        <f>IFERROR(__xludf.DUMMYFUNCTION("GOOGLETRANSLATE(B2010, ""en"", ""vi"")"),"Nhạc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"&amp;"điểm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v"&amp;"ới khán giả, biến nhạc cụ trở thành một phần quan trọng trong trải nghiệm âm nhạc của con người.")</f>
        <v>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với khán giả, biến nhạc cụ trở thành một phần quan trọng trong trải nghiệm âm nhạc của con người.</v>
      </c>
      <c r="D2010" s="2"/>
    </row>
    <row r="2011">
      <c r="A2011" s="1" t="s">
        <v>301</v>
      </c>
      <c r="B2011" s="1" t="s">
        <v>3247</v>
      </c>
      <c r="C2011" s="2" t="str">
        <f>IFERROR(__xludf.DUMMYFUNCTION("GOOGLETRANSLATE(B2011, ""en"", ""vi"")"),"Bản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[I1N2S"&amp;"3T4R5U6M7E8N9T0S1]. Tiếng [te0mp1o2] trong bài hát rất mềm mại và mượt mà dù tiết tấu nhanh. Âm nhạc tuân theo [[T01I12M23E34_45S56I67G78N89A90T01U12R23E34]4 t5im6e 7si8gn9at0ur1e2], tạo nên âm thanh độc đáo và quyến rũ, thể hiện hoàn hảo thể loại này.")</f>
        <v>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[I1N2S3T4R5U6M7E8N9T0S1]. Tiếng [te0mp1o2] trong bài hát rất mềm mại và mượt mà dù tiết tấu nhanh. Âm nhạc tuân theo [[T01I12M23E34_45S56I67G78N89A90T01U12R23E34]4 t5im6e 7si8gn9at0ur1e2], tạo nên âm thanh độc đáo và quyến rũ, thể hiện hoàn hảo thể loại này.</v>
      </c>
      <c r="D2011" s="2"/>
    </row>
    <row r="2012">
      <c r="A2012" s="1" t="s">
        <v>3248</v>
      </c>
      <c r="B2012" s="1" t="s">
        <v>3249</v>
      </c>
      <c r="C2012" s="2" t="str">
        <f>IFERROR(__xludf.DUMMYFUNCTION("GOOGLETRANSLATE(B2012, ""en"", ""vi"")"),"Dải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"&amp;"[I1N2S3T4R5U6M7E8N9T0S1] nhưng vẫn có thể chiếu [E1M2O3T4I5O6N7]. Sự kết hợp của các yếu tố âm nhạc này tạo ra trải nghiệm nghe độc ​​đáo và có tác động mạnh mẽ đến cảm xúc.")</f>
        <v>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[I1N2S3T4R5U6M7E8N9T0S1] nhưng vẫn có thể chiếu [E1M2O3T4I5O6N7]. Sự kết hợp của các yếu tố âm nhạc này tạo ra trải nghiệm nghe độc ​​đáo và có tác động mạnh mẽ đến cảm xúc.</v>
      </c>
      <c r="D2012" s="2"/>
    </row>
    <row r="2013">
      <c r="A2013" s="1" t="s">
        <v>3250</v>
      </c>
      <c r="B2013" s="1" t="s">
        <v>3251</v>
      </c>
      <c r="C2013" s="2" t="str">
        <f>IFERROR(__xludf.DUMMYFUNCTION("GOOGLETRANSLATE(B2013, ""en"", ""vi"")"),"[[K01E12Y23]3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ra"&amp;", [I1N2S3T4R5U6M7E8N9T0S1] bổ sung vào phần sáng tác âm nhạc và độ dài của bài hát khoảng [[N01U12M23_34B45A56R67S78]8 b9ar0s1].")</f>
        <v>[[K01E12Y23]3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 [I1N2S3T4R5U6M7E8N9T0S1] bổ sung vào phần sáng tác âm nhạc và độ dài của bài hát khoảng [[N01U12M23_34B45A56R67S78]8 b9ar0s1].</v>
      </c>
      <c r="D2013" s="2"/>
    </row>
    <row r="2014">
      <c r="A2014" s="1" t="s">
        <v>2014</v>
      </c>
      <c r="B2014" s="1" t="s">
        <v>3252</v>
      </c>
      <c r="C2014" s="2" t="str">
        <f>IFERROR(__xludf.DUMMYFUNCTION("GOOGLETRANSLATE(B2014, ""en"", ""vi"")"),"Âm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[T1M213"&amp;"] giây.")</f>
        <v>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 giây.</v>
      </c>
      <c r="D2014" s="2"/>
    </row>
    <row r="2015">
      <c r="A2015" s="1" t="s">
        <v>1251</v>
      </c>
      <c r="B2015" s="1" t="s">
        <v>3253</v>
      </c>
      <c r="C2015" s="2" t="str">
        <f>IFERROR(__xludf.DUMMYFUNCTION("GOOGLETRANSLATE(B2015, ""en"", ""vi"")"),"Dải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[I1N2"&amp;"S3T4R5U6M7E8N9T0S1] để làm phong phú thêm bố cục. Nhịp điệu của âm nhạc là [T1I2M3E4_5S6I7G8N9A0T1U2R3E4], đẩy bài hát về phía trước khi nó di chuyển nhanh chóng, gợi lên cảm giác [E1M2O3T4I5O6N7] xuyên suốt.")</f>
        <v>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[I1N2S3T4R5U6M7E8N9T0S1] để làm phong phú thêm bố cục. Nhịp điệu của âm nhạc là [T1I2M3E4_5S6I7G8N9A0T1U2R3E4], đẩy bài hát về phía trước khi nó di chuyển nhanh chóng, gợi lên cảm giác [E1M2O3T4I5O6N7] xuyên suốt.</v>
      </c>
      <c r="D2015" s="2"/>
    </row>
    <row r="2016">
      <c r="A2016" s="1" t="s">
        <v>1306</v>
      </c>
      <c r="B2016" s="1" t="s">
        <v>3254</v>
      </c>
      <c r="C2016" s="2" t="str">
        <f>IFERROR(__xludf.DUMMYFUNCTION("GOOGLETRANSLATE(B2016, ""en"", ""vi"")"),"Bản nhạc này được sáng tác trong [[K01E12Y23]3 k4ey5], chuyển động nhanh chóng.")</f>
        <v>Bản nhạc này được sáng tác trong [[K01E12Y23]3 k4ey5], chuyển động nhanh chóng.</v>
      </c>
      <c r="D2016" s="2"/>
    </row>
    <row r="2017">
      <c r="A2017" s="1" t="s">
        <v>1640</v>
      </c>
      <c r="B2017" s="1" t="s">
        <v>3255</v>
      </c>
      <c r="C2017" s="2" t="str">
        <f>IFERROR(__xludf.DUMMYFUNCTION("GOOGLETRANSLATE(B2017, ""en"", ""vi"")"),"Bài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cá"&amp;"c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thể hiện tính nghệ t"&amp;"huật tổng thể của nó.")</f>
        <v>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thể hiện tính nghệ thuật tổng thể của nó.</v>
      </c>
      <c r="D2017" s="2"/>
    </row>
    <row r="2018">
      <c r="A2018" s="1" t="s">
        <v>3256</v>
      </c>
      <c r="B2018" s="1" t="s">
        <v>3257</v>
      </c>
      <c r="C2018" s="2" t="str">
        <f>IFERROR(__xludf.DUMMYFUNCTION("GOOGLETRANSLATE(B2018, ""en"", ""vi"")"),"Phong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bài"&amp;" hát mang đến cảm giác thoải mái và êm dịu, nhưng việc thiếu vắng [I1N2S3T4R5U6M7E8N9T0S1] và [te0mp1o2] chậm rãi có thể không hấp dẫn được sở thích của mọi người.")</f>
        <v>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 hát mang đến cảm giác thoải mái và êm dịu, nhưng việc thiếu vắng [I1N2S3T4R5U6M7E8N9T0S1] và [te0mp1o2] chậm rãi có thể không hấp dẫn được sở thích của mọi người.</v>
      </c>
      <c r="D2018" s="2"/>
    </row>
    <row r="2019">
      <c r="A2019" s="1" t="s">
        <v>435</v>
      </c>
      <c r="B2019" s="1" t="s">
        <v>3258</v>
      </c>
      <c r="C2019" s="2" t="str">
        <f>IFERROR(__xludf.DUMMYFUNCTION("GOOGLETRANSLATE(B2019, ""en"", ""vi"")"),"Loại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v"&amp;"à sự thú vị cho sáng tác. Sự kết hợp của những yếu tố này tạo nên trải nghiệm nghe độc ​​đáo và hấp dẫn cho khán giả.")</f>
        <v>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và sự thú vị cho sáng tác. Sự kết hợp của những yếu tố này tạo nên trải nghiệm nghe độc ​​đáo và hấp dẫn cho khán giả.</v>
      </c>
      <c r="D2019" s="2"/>
    </row>
    <row r="2020">
      <c r="A2020" s="1" t="s">
        <v>53</v>
      </c>
      <c r="B2020" s="1" t="s">
        <v>3259</v>
      </c>
      <c r="C2020" s="2" t="str">
        <f>IFERROR(__xludf.DUMMYFUNCTION("GOOGLETRANSLATE(B2020, ""en"", ""vi"")"),"Phạm vi cao độ của [R1A2N3G4E5] [oc0ta1ve2s3] kết hợp với việc sử dụng [[K01E12Y23]3 k4ey5] tạo ra bầu không khí khác biệt và thêm nét đặc sắc cho âm nhạc, nhấn mạnh chiều sâu cảm xúc của nó.")</f>
        <v>Phạm vi cao độ của [R1A2N3G4E5] [oc0ta1ve2s3] kết hợp với việc sử dụng [[K01E12Y23]3 k4ey5] tạo ra bầu không khí khác biệt và thêm nét đặc sắc cho âm nhạc, nhấn mạnh chiều sâu cảm xúc của nó.</v>
      </c>
      <c r="D2020" s="2"/>
    </row>
    <row r="2021">
      <c r="A2021" s="1" t="s">
        <v>981</v>
      </c>
      <c r="B2021" s="1" t="s">
        <v>3260</v>
      </c>
      <c r="C2021" s="2" t="str">
        <f>IFERROR(__xludf.DUMMYFUNCTION("GOOGLETRANSLATE(B2021, ""en"", ""vi"")"),"Âm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[I1N2S3T4R5U"&amp;"6M7E8N9T0S1]. [ti0me1 s2ig3na4tu5re6] của âm nhạc là [T1I2M3E4_5S6I7G8N9A0T1U2R3E4] và thấm đẫm [E1M2O3T4I5O6N7], tạo nên một trải nghiệm âm nhạc thực sự quyến rũ và khó quên.")</f>
        <v>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[I1N2S3T4R5U6M7E8N9T0S1]. [ti0me1 s2ig3na4tu5re6] của âm nhạc là [T1I2M3E4_5S6I7G8N9A0T1U2R3E4] và thấm đẫm [E1M2O3T4I5O6N7], tạo nên một trải nghiệm âm nhạc thực sự quyến rũ và khó quên.</v>
      </c>
      <c r="D2021" s="2"/>
    </row>
    <row r="2022">
      <c r="A2022" s="1" t="s">
        <v>188</v>
      </c>
      <c r="B2022" s="1" t="s">
        <v>3261</v>
      </c>
      <c r="C2022" s="2" t="str">
        <f>IFERROR(__xludf.DUMMYFUNCTION("GOOGLETRANSLATE(B2022, ""en"", ""vi"")"),"Với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"&amp;"tình loại trừ [I1N2S3T4R5U6M7E8N9T0S1] để tạo ra thành phần độc đáo của nó. Theo nhịp [T1I2M3E4_5S6I7G8N9A0T1U2R3E4], nhạc được phát ở mức [te0mp1o2] thấp, gợi lên cảm giác [E1M2O3T4I5O6N7].")</f>
        <v>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tình loại trừ [I1N2S3T4R5U6M7E8N9T0S1] để tạo ra thành phần độc đáo của nó. Theo nhịp [T1I2M3E4_5S6I7G8N9A0T1U2R3E4], nhạc được phát ở mức [te0mp1o2] thấp, gợi lên cảm giác [E1M2O3T4I5O6N7].</v>
      </c>
      <c r="D2022" s="2"/>
    </row>
    <row r="2023">
      <c r="A2023" s="1" t="s">
        <v>3262</v>
      </c>
      <c r="B2023" s="1" t="s">
        <v>3263</v>
      </c>
      <c r="C2023" s="2" t="str">
        <f>IFERROR(__xludf.DUMMYFUNCTION("GOOGLETRANSLATE(B2023, ""en"", ""vi"")"),"Phạm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["&amp;"ti0me1 s2ig3na4tu5re6 o7f 8[T91I02M13E24_35S46I57G68N79A80T91U02R13E24]3] để tạo ra một sáng tác độc đáo.")</f>
        <v>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[ti0me1 s2ig3na4tu5re6 o7f 8[T91I02M13E24_35S46I57G68N79A80T91U02R13E24]3] để tạo ra một sáng tác độc đáo.</v>
      </c>
      <c r="D2023" s="2"/>
    </row>
    <row r="2024">
      <c r="A2024" s="1" t="s">
        <v>825</v>
      </c>
      <c r="B2024" s="1" t="s">
        <v>3264</v>
      </c>
      <c r="C2024" s="2" t="str">
        <f>IFERROR(__xludf.DUMMYFUNCTION("GOOGLETRANSLATE(B2024,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bản"&amp;"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[[N01"&amp;"U12M23_34B45A56R67S78]8 b9ar0s1] trong bài hát này.")</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[[N01U12M23_34B45A56R67S78]8 b9ar0s1] trong bài hát này.</v>
      </c>
      <c r="D2024" s="2"/>
    </row>
    <row r="2025">
      <c r="A2025" s="1" t="s">
        <v>51</v>
      </c>
      <c r="B2025" s="1" t="s">
        <v>3265</v>
      </c>
      <c r="C2025" s="2" t="str">
        <f>IFERROR(__xludf.DUMMYFUNCTION("GOOGLETRANSLATE(B2025, ""en"", ""vi"")"),"Phạm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n"&amp;"hẹ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nh"&amp;"ạc cổ điển [G1E2N3R4E5].")</f>
        <v>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nhạc cổ điển [G1E2N3R4E5].</v>
      </c>
      <c r="D2025" s="2"/>
    </row>
    <row r="2026">
      <c r="A2026" s="1" t="s">
        <v>1564</v>
      </c>
      <c r="B2026" s="1" t="s">
        <v>3266</v>
      </c>
      <c r="C2026" s="2" t="str">
        <f>IFERROR(__xludf.DUMMYFUNCTION("GOOGLETRANSLATE(B2026, ""en"", ""vi"")"),"Với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[["&amp;"K01E12Y23]3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quyến"&amp;" rũ, kết hợp nhiều thay đổi cao độ và động lực với cấu trúc giai điệu và nhịp điệu gợi lên phản ứng cảm xúc cụ thể.")</f>
        <v>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 rũ, kết hợp nhiều thay đổi cao độ và động lực với cấu trúc giai điệu và nhịp điệu gợi lên phản ứng cảm xúc cụ thể.</v>
      </c>
      <c r="D2026" s="2"/>
    </row>
    <row r="2027">
      <c r="A2027" s="1" t="s">
        <v>3267</v>
      </c>
      <c r="B2027" s="1" t="s">
        <v>3268</v>
      </c>
      <c r="C2027" s="2" t="str">
        <f>IFERROR(__xludf.DUMMYFUNCTION("GOOGLETRANSLATE(B2027,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đặn,"&amp;" bài hát chuyển động với nhịp độ nhẹ nhàng, được chia thành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 bài hát chuyển động với nhịp độ nhẹ nhàng, được chia thành [[N01U12M23_34B45A56R67S78]8 b9ar0s1].</v>
      </c>
      <c r="D2027" s="2"/>
    </row>
    <row r="2028">
      <c r="A2028" s="1" t="s">
        <v>75</v>
      </c>
      <c r="B2028" s="1" t="s">
        <v>3269</v>
      </c>
      <c r="C2028" s="2" t="str">
        <f>IFERROR(__xludf.DUMMYFUNCTION("GOOGLETRANSLATE(B2028, ""en"", ""vi"")"),"Âm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"&amp;"k4ey5]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[G1E"&amp;"2N3R4E5] và thời lượng [T1M213] giây của nó cho phép người nghe hoàn toàn đắm mình trong những âm thanh quyến rũ của nó.")</f>
        <v>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[G1E2N3R4E5] và thời lượng [T1M213] giây của nó cho phép người nghe hoàn toàn đắm mình trong những âm thanh quyến rũ của nó.</v>
      </c>
      <c r="D2028" s="2"/>
    </row>
    <row r="2029">
      <c r="A2029" s="1" t="s">
        <v>1765</v>
      </c>
      <c r="B2029" s="1" t="s">
        <v>3270</v>
      </c>
      <c r="C2029" s="2" t="str">
        <f>IFERROR(__xludf.DUMMYFUNCTION("GOOGLETRANSLATE(B2029, ""en"", ""vi"")"),"Bài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"&amp;"điệu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"&amp;"suốt tác phẩm, tăng thêm yếu tố phức tạp cho bố cục. Nhìn chung, bài hát này thể hiện sự kết hợp của nhiều yếu tố âm nhạc đa dạng kết hợp với nhau để tạo ra trải nghiệm nghe lôi cuốn và đáng nhớ.")</f>
        <v>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suốt tác phẩm, tăng thêm yếu tố phức tạp cho bố cục. Nhìn chung, bài hát này thể hiện sự kết hợp của nhiều yếu tố âm nhạc đa dạng kết hợp với nhau để tạo ra trải nghiệm nghe lôi cuốn và đáng nhớ.</v>
      </c>
      <c r="D2029" s="2"/>
    </row>
    <row r="2030">
      <c r="A2030" s="1" t="s">
        <v>487</v>
      </c>
      <c r="B2030" s="1" t="s">
        <v>3271</v>
      </c>
      <c r="C2030" s="2" t="str">
        <f>IFERROR(__xludf.DUMMYFUNCTION("GOOGLETRANSLATE(B2030, ""en"", ""vi"")"),"Nó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b"&amp;"ộ,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"&amp;"và động lực. Vì vậy, hãy tăng âm lượng và để âm nhạc đưa bạn lên tầm cao mới về năng suất và hiệu suất.")</f>
        <v>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và động lực. Vì vậy, hãy tăng âm lượng và để âm nhạc đưa bạn lên tầm cao mới về năng suất và hiệu suất.</v>
      </c>
      <c r="D2030" s="2"/>
    </row>
    <row r="2031">
      <c r="A2031" s="1" t="s">
        <v>3272</v>
      </c>
      <c r="B2031" s="1" t="s">
        <v>3273</v>
      </c>
      <c r="C2031" s="2" t="str">
        <f>IFERROR(__xludf.DUMMYFUNCTION("GOOGLETRANSLATE(B2031, ""en"", ""vi"")"),"Phạm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"&amp;"s2ig3na4tu5re6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tố"&amp;"c độ cao và phong cách phản ánh, bài hát này thể hiện truyền thống phong phú của âm nhạc [G1E2N3R4E5].")</f>
        <v>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tốc độ cao và phong cách phản ánh, bài hát này thể hiện truyền thống phong phú của âm nhạc [G1E2N3R4E5].</v>
      </c>
      <c r="D2031" s="2"/>
    </row>
    <row r="2032">
      <c r="A2032" s="1" t="s">
        <v>1880</v>
      </c>
      <c r="B2032" s="1" t="s">
        <v>3274</v>
      </c>
      <c r="C2032" s="2" t="str">
        <f>IFERROR(__xludf.DUMMYFUNCTION("GOOGLETRANSLATE(B2032, ""en"", ""vi"")"),"Phần chơi nhạc có tốc độ vừa phải nhưng beat trong bài lại rất nặng.")</f>
        <v>Phần chơi nhạc có tốc độ vừa phải nhưng beat trong bài lại rất nặng.</v>
      </c>
      <c r="D2032" s="2"/>
    </row>
    <row r="2033">
      <c r="A2033" s="1" t="s">
        <v>452</v>
      </c>
      <c r="B2033" s="1" t="s">
        <v>3275</v>
      </c>
      <c r="C2033" s="2" t="str">
        <f>IFERROR(__xludf.DUMMYFUNCTION("GOOGLETRANSLATE(B2033, ""en"", ""vi"")"),"Âm nhạc đang được chơi có nhịp độ nhàn nhã.")</f>
        <v>Âm nhạc đang được chơi có nhịp độ nhàn nhã.</v>
      </c>
      <c r="D2033" s="2"/>
    </row>
    <row r="2034">
      <c r="A2034" s="1" t="s">
        <v>754</v>
      </c>
      <c r="B2034" s="1" t="s">
        <v>3276</v>
      </c>
      <c r="C2034" s="2" t="str">
        <f>IFERROR(__xludf.DUMMYFUNCTION("GOOGLETRANSLATE(B2034, ""en"", ""vi"")"),"Việc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nhàn"&amp;"g. Ngoài ra, không có [I1N2S3T4R5U6M7E8N9T0S1] trong phần này, có [ti0me1 s2ig3na4tu5re6 o7f 8[T91I02M13E24_35S46I57G68N79A80T91U02R13E24]3]. Mặc dù có tốc độ cao [te0mp1o2] nhưng âm nhạc vẫn tạo ra cảm giác [E1M2O3T4I5O6N7].")</f>
        <v>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nhàng. Ngoài ra, không có [I1N2S3T4R5U6M7E8N9T0S1] trong phần này, có [ti0me1 s2ig3na4tu5re6 o7f 8[T91I02M13E24_35S46I57G68N79A80T91U02R13E24]3]. Mặc dù có tốc độ cao [te0mp1o2] nhưng âm nhạc vẫn tạo ra cảm giác [E1M2O3T4I5O6N7].</v>
      </c>
      <c r="D2034" s="2"/>
    </row>
    <row r="2035">
      <c r="A2035" s="1" t="s">
        <v>333</v>
      </c>
      <c r="B2035" s="1" t="s">
        <v>3277</v>
      </c>
      <c r="C2035" s="2" t="str">
        <f>IFERROR(__xludf.DUMMYFUNCTION("GOOGLETRANSLATE(B2035, ""en"", ""vi"")"),"Âm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g"&amp;"óp phần tạo nên tác phẩm âm nhạc tổng thể. Âm nhạc dựa trên [[T01I12M23E34_45S56I67G78N89A90T01U12R23E34]4 t5im6e 7si8gn9at0ur1e2] và có [te0mp1o2] nhanh, kết hợp với nội dung chứa đầy [E1M2O3T4I5O6N7] tạo ra trải nghiệm thính giác mạnh mẽ.")</f>
        <v>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góp phần tạo nên tác phẩm âm nhạc tổng thể. Âm nhạc dựa trên [[T01I12M23E34_45S56I67G78N89A90T01U12R23E34]4 t5im6e 7si8gn9at0ur1e2] và có [te0mp1o2] nhanh, kết hợp với nội dung chứa đầy [E1M2O3T4I5O6N7] tạo ra trải nghiệm thính giác mạnh mẽ.</v>
      </c>
      <c r="D2035" s="2"/>
    </row>
    <row r="2036">
      <c r="A2036" s="1" t="s">
        <v>3206</v>
      </c>
      <c r="B2036" s="1" t="s">
        <v>3278</v>
      </c>
      <c r="C2036" s="2" t="str">
        <f>IFERROR(__xludf.DUMMYFUNCTION("GOOGLETRANSLATE(B2036, ""en"", ""vi"")"),"Âm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8[T91I02M1"&amp;"3E24_35S46I57G68N79A80T91U02R13E24]3]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đ"&amp;"ộ nhàn nhã. Chứa đầy [E1M2O3T4I5O6N7], âm nhạc thể hiện sự tương tác khéo léo của các yếu tố khác nhau, tạo ra trải nghiệm nghe độc ​​đáo.")</f>
        <v>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độ nhàn nhã. Chứa đầy [E1M2O3T4I5O6N7], âm nhạc thể hiện sự tương tác khéo léo của các yếu tố khác nhau, tạo ra trải nghiệm nghe độc ​​đáo.</v>
      </c>
      <c r="D2036" s="2"/>
    </row>
    <row r="2037">
      <c r="A2037" s="1" t="s">
        <v>637</v>
      </c>
      <c r="B2037" s="1" t="s">
        <v>3279</v>
      </c>
      <c r="C2037" s="2" t="str">
        <f>IFERROR(__xludf.DUMMYFUNCTION("GOOGLETRANSLATE(B2037, ""en"", ""vi"")"),"Bài hát có giai điệu [te0mp1o2] sống động và tràn đầy năng lượng, khiến nó trở thành một giai điệu lạc quan có thể khiến bạn cảm động.")</f>
        <v>Bài hát có giai điệu [te0mp1o2] sống động và tràn đầy năng lượng, khiến nó trở thành một giai điệu lạc quan có thể khiến bạn cảm động.</v>
      </c>
      <c r="D2037" s="2"/>
    </row>
    <row r="2038">
      <c r="A2038" s="1" t="s">
        <v>2559</v>
      </c>
      <c r="B2038" s="1" t="s">
        <v>3280</v>
      </c>
      <c r="C2038" s="2" t="str">
        <f>IFERROR(__xludf.DUMMYFUNCTION("GOOGLETRANSLATE(B2038, ""en"", ""vi"")"),"Bài hát này sử dụng [ti0me1 s2ig3na4tu5re6] không phổ biến và di chuyển với tốc độ nhẹ nhàng mà không có bất kỳ nhạc cụ nào. Sự vắng mặt của nhạc cụ mang lại cho bài hát cảm giác thô sơ và giản dị, cho phép tập trung vào nhịp điệu độc đáo được tạo ra bởi "&amp;"[ti0me1 s2ig3na4tu5re6] độc đáo. Dù thiếu nhạc cụ nhưng nhịp độ và giai điệu của bài hát vẫn tạo được bầu không khí yên tĩnh, nhẹ nhàng, thể hiện sức mạnh của sự giản đơn trong âm nhạc. Nhìn chung, sự kết hợp giữa [ti0me1 s2ig3na4tu5re6] khác thường và cá"&amp;"ch tiếp cận nhạc cụ tối giản khiến bài hát này trở nên nổi bật trong thể loại của nó.")</f>
        <v>Bài hát này sử dụng [ti0me1 s2ig3na4tu5re6] không phổ biến và di chuyển với tốc độ nhẹ nhàng mà không có bất kỳ nhạc cụ nào. Sự vắng mặt của nhạc cụ mang lại cho bài hát cảm giác thô sơ và giản dị, cho phép tập trung vào nhịp điệu độc đáo được tạo ra bởi [ti0me1 s2ig3na4tu5re6] độc đáo. Dù thiếu nhạc cụ nhưng nhịp độ và giai điệu của bài hát vẫn tạo được bầu không khí yên tĩnh, nhẹ nhàng, thể hiện sức mạnh của sự giản đơn trong âm nhạc. Nhìn chung, sự kết hợp giữa [ti0me1 s2ig3na4tu5re6] khác thường và cách tiếp cận nhạc cụ tối giản khiến bài hát này trở nên nổi bật trong thể loại của nó.</v>
      </c>
      <c r="D2038" s="2"/>
    </row>
    <row r="2039">
      <c r="A2039" s="1" t="s">
        <v>154</v>
      </c>
      <c r="B2039" s="1" t="s">
        <v>3281</v>
      </c>
      <c r="C2039" s="2" t="str">
        <f>IFERROR(__xludf.DUMMYFUNCTION("GOOGLETRANSLATE(B2039, ""en"", ""vi"")"),"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c"&amp;"hiều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các"&amp;" nhạc cụ là một thành phần quan trọng của bất kỳ tác phẩm âm nhạc nào.")</f>
        <v>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 nhạc cụ là một thành phần quan trọng của bất kỳ tác phẩm âm nhạc nào.</v>
      </c>
      <c r="D2039" s="2"/>
    </row>
    <row r="2040">
      <c r="A2040" s="1" t="s">
        <v>563</v>
      </c>
      <c r="B2040" s="1" t="s">
        <v>3282</v>
      </c>
      <c r="C2040" s="2" t="str">
        <f>IFERROR(__xludf.DUMMYFUNCTION("GOOGLETRANSLATE(B2040, ""en"", ""vi"")"),"Việc sử dụng dải cao độ cụ thể [R1A2N3G4E5] [oc0ta1ve2s3] tạo ra âm thanh gắn kết và thống nhất xuyên suốt bản nhạc, có thời gian chạy là [T1M213] giây. Không có [I1N2S3T4R5U6M7E8N9T0S1] xuất hiện trong bài hát này.")</f>
        <v>Việc sử dụng dải cao độ cụ thể [R1A2N3G4E5] [oc0ta1ve2s3] tạo ra âm thanh gắn kết và thống nhất xuyên suốt bản nhạc, có thời gian chạy là [T1M213] giây. Không có [I1N2S3T4R5U6M7E8N9T0S1] xuất hiện trong bài hát này.</v>
      </c>
      <c r="D2040" s="2"/>
    </row>
    <row r="2041">
      <c r="A2041" s="1" t="s">
        <v>320</v>
      </c>
      <c r="B2041" s="1" t="s">
        <v>3283</v>
      </c>
      <c r="C2041" s="2" t="str">
        <f>IFERROR(__xludf.DUMMYFUNCTION("GOOGLETRANSLATE(B2041, ""en"", ""vi"")"),"[ke0y1] của bản nhạc tạo thêm hương vị độc đáo cho nó và có tổng cộng [[N01U12M23_34B45A56R67S78]8 b9ar0s1] cho bài hát này.")</f>
        <v>[ke0y1] của bản nhạc tạo thêm hương vị độc đáo cho nó và có tổng cộng [[N01U12M23_34B45A56R67S78]8 b9ar0s1] cho bài hát này.</v>
      </c>
      <c r="D2041" s="2"/>
    </row>
    <row r="2042">
      <c r="A2042" s="1" t="s">
        <v>3284</v>
      </c>
      <c r="B2042" s="1" t="s">
        <v>3285</v>
      </c>
      <c r="C2042" s="2" t="str">
        <f>IFERROR(__xludf.DUMMYFUNCTION("GOOGLETRANSLATE(B2042, ""en"", ""vi"")"),"Bản nhạc này được sáng tác trong [[K01E12Y23]3 k4ey5] và có [te0mp1o2] nhanh. Ngoài ra, [ti0me1 s2ig3na4tu5re6] của bài hát này rất độc đáo, có [T1I2M3E4_5S6I7G8N9A0T1U2R3E4].")</f>
        <v>Bản nhạc này được sáng tác trong [[K01E12Y23]3 k4ey5] và có [te0mp1o2] nhanh. Ngoài ra, [ti0me1 s2ig3na4tu5re6] của bài hát này rất độc đáo, có [T1I2M3E4_5S6I7G8N9A0T1U2R3E4].</v>
      </c>
      <c r="D2042" s="2"/>
    </row>
    <row r="2043">
      <c r="A2043" s="1" t="s">
        <v>110</v>
      </c>
      <c r="B2043" s="1" t="s">
        <v>3286</v>
      </c>
      <c r="C2043" s="2" t="str">
        <f>IFERROR(__xludf.DUMMYFUNCTION("GOOGLETRANSLATE(B2043, ""en"", ""vi"")"),"Phạm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"&amp;"trung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phé"&amp;"p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f>
        <v>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v>
      </c>
      <c r="D2043" s="2"/>
    </row>
    <row r="2044">
      <c r="A2044" s="1" t="s">
        <v>691</v>
      </c>
      <c r="B2044" s="1" t="s">
        <v>3287</v>
      </c>
      <c r="C2044" s="2" t="str">
        <f>IFERROR(__xludf.DUMMYFUNCTION("GOOGLETRANSLATE(B2044, ""en"", ""vi"")"),"Bản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mộ"&amp;"t phần của nhạc cụ trong bài hát này, nó có một [ti0me1 s2ig3na4tu5re6 o7f 8[T91I02M13E24_35S46I57G68N79A80T91U02R13E24]3 khác thường. Nó được trình diễn chậm rãi và phù hợp với thể loại [G1E2N3R4E5]. Tổng cộng, bản nhạc có [[N01U12M23_34B45A56R67S78]8 b9"&amp;"ar0s1].")</f>
        <v>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một phần của nhạc cụ trong bài hát này, nó có một [ti0me1 s2ig3na4tu5re6 o7f 8[T91I02M13E24_35S46I57G68N79A80T91U02R13E24]3 khác thường. Nó được trình diễn chậm rãi và phù hợp với thể loại [G1E2N3R4E5]. Tổng cộng, bản nhạc có [[N01U12M23_34B45A56R67S78]8 b9ar0s1].</v>
      </c>
      <c r="D2044" s="2"/>
    </row>
    <row r="2045">
      <c r="A2045" s="1" t="s">
        <v>3288</v>
      </c>
      <c r="B2045" s="1" t="s">
        <v>3289</v>
      </c>
      <c r="C2045" s="2" t="str">
        <f>IFERROR(__xludf.DUMMYFUNCTION("GOOGLETRANSLATE(B2045, ""en"", ""vi"")"),"Bản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đư"&amp;"ợc sử dụng phổ biến. Điều thú vị là bài hát không có bất kỳ [I1N2S3T4R5U6M7E8N9T0S1] nào. Nó thể hiện các đặc điểm của phong cách [G1E2N3R4E5] và phát triển đến [[N01U12M23_34B45A56R67S78]8 b9ar0s1].")</f>
        <v>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được sử dụng phổ biến. Điều thú vị là bài hát không có bất kỳ [I1N2S3T4R5U6M7E8N9T0S1] nào. Nó thể hiện các đặc điểm của phong cách [G1E2N3R4E5] và phát triển đến [[N01U12M23_34B45A56R67S78]8 b9ar0s1].</v>
      </c>
      <c r="D2045" s="2"/>
    </row>
    <row r="2046">
      <c r="A2046" s="1" t="s">
        <v>3290</v>
      </c>
      <c r="B2046" s="1" t="s">
        <v>3291</v>
      </c>
      <c r="C2046" s="2" t="str">
        <f>IFERROR(__xludf.DUMMYFUNCTION("GOOGLETRANSLATE(B2046, ""en"", ""vi"")"),"Bài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B"&amp;"ất chấp sự bất thường này, phạm vi cao độ của bài hát và [te0mp1o2] phối hợp với nhau để tạo ra trải nghiệm nghe năng động và hấp dẫn cho khán giả.")</f>
        <v>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Bất chấp sự bất thường này, phạm vi cao độ của bài hát và [te0mp1o2] phối hợp với nhau để tạo ra trải nghiệm nghe năng động và hấp dẫn cho khán giả.</v>
      </c>
      <c r="D2046" s="2"/>
    </row>
    <row r="2047">
      <c r="A2047" s="1" t="s">
        <v>414</v>
      </c>
      <c r="B2047" s="1" t="s">
        <v>3292</v>
      </c>
      <c r="C2047" s="2" t="str">
        <f>IFERROR(__xludf.DUMMYFUNCTION("GOOGLETRANSLATE(B2047, ""en"", ""vi"")"),"Phạm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thời"&amp;" gian để những sắc thái này được khám phá và phát triển hơn nữa.")</f>
        <v>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 gian để những sắc thái này được khám phá và phát triển hơn nữa.</v>
      </c>
      <c r="D2047" s="2"/>
    </row>
    <row r="2048">
      <c r="A2048" s="1" t="s">
        <v>3293</v>
      </c>
      <c r="B2048" s="1" t="s">
        <v>3294</v>
      </c>
      <c r="C2048" s="2" t="str">
        <f>IFERROR(__xludf.DUMMYFUNCTION("GOOGLETRANSLATE(B2048, ""en"", ""vi"")"),"Bản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s2ig3"&amp;"na4tu5re6] khác thường, bài hát vẫn giữ được nhịp điệu và giai điệu, thể hiện tài năng và kỹ năng của các nhạc sĩ tham gia sáng tạo ra nó. Nhìn chung, bài hát này là một ví dụ nổi bật của thể loại [G1E2N3R4E5], với những nét đặc sắc và âm nhạc ấn tượng.")</f>
        <v>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s2ig3na4tu5re6] khác thường, bài hát vẫn giữ được nhịp điệu và giai điệu, thể hiện tài năng và kỹ năng của các nhạc sĩ tham gia sáng tạo ra nó. Nhìn chung, bài hát này là một ví dụ nổi bật của thể loại [G1E2N3R4E5], với những nét đặc sắc và âm nhạc ấn tượng.</v>
      </c>
      <c r="D2048" s="2"/>
    </row>
    <row r="2049">
      <c r="A2049" s="1" t="s">
        <v>3295</v>
      </c>
      <c r="B2049" s="1" t="s">
        <v>3296</v>
      </c>
      <c r="C2049" s="2" t="str">
        <f>IFERROR(__xludf.DUMMYFUNCTION("GOOGLETRANSLATE(B2049, ""en"", ""vi"")"),"[ti0me1 s2ig3na4tu5re6] được sử dụng trong bài hát này không phải là điển hình và bản nhạc này được phát ở tốc độ vừa phải. Để nâng cao âm thanh tổng thể, nên đưa [I1N2S3T4R5U6M7E8N9T0S1] vào âm nhạc.")</f>
        <v>[ti0me1 s2ig3na4tu5re6] được sử dụng trong bài hát này không phải là điển hình và bản nhạc này được phát ở tốc độ vừa phải. Để nâng cao âm thanh tổng thể, nên đưa [I1N2S3T4R5U6M7E8N9T0S1] vào âm nhạc.</v>
      </c>
      <c r="D2049" s="2"/>
    </row>
    <row r="2050">
      <c r="A2050" s="1" t="s">
        <v>1158</v>
      </c>
      <c r="B2050" s="1" t="s">
        <v>3297</v>
      </c>
      <c r="C2050" s="2" t="str">
        <f>IFERROR(__xludf.DUMMYFUNCTION("GOOGLETRANSLATE(B2050, ""en"", ""vi"")"),"[te0mp1o2]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âm sắc và cách diễn đạt, tr"&amp;"ong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f>
        <v>[te0mp1o2]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âm sắc và cách diễn đạt, trong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v>
      </c>
      <c r="D2050" s="2"/>
    </row>
    <row r="2051">
      <c r="A2051" s="1" t="s">
        <v>3298</v>
      </c>
      <c r="B2051" s="1" t="s">
        <v>3299</v>
      </c>
      <c r="C2051" s="2" t="str">
        <f>IFERROR(__xludf.DUMMYFUNCTION("GOOGLETRANSLATE(B2051, ""en"", ""vi"")"),"Việc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mạn"&amp;"h mẽ, làm tăng thêm tác động tổng thể của nó. Sự kết hợp của tất cả các yếu tố này làm nổi bật tầm quan trọng của việc sắp xếp nhạc cụ và cách nó góp phần vào hiệu ứng tổng thể của âm nhạc.")</f>
        <v>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mạnh mẽ, làm tăng thêm tác động tổng thể của nó. Sự kết hợp của tất cả các yếu tố này làm nổi bật tầm quan trọng của việc sắp xếp nhạc cụ và cách nó góp phần vào hiệu ứng tổng thể của âm nhạc.</v>
      </c>
      <c r="D2051" s="2"/>
    </row>
    <row r="2052">
      <c r="A2052" s="1" t="s">
        <v>3300</v>
      </c>
      <c r="B2052" s="1" t="s">
        <v>3301</v>
      </c>
      <c r="C2052" s="2" t="str">
        <f>IFERROR(__xludf.DUMMYFUNCTION("GOOGLETRANSLATE(B2052, ""en"", ""vi"")"),"Dải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lại"&amp;"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hút"&amp;" và giải trí cho khán giả.")</f>
        <v>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 và giải trí cho khán giả.</v>
      </c>
      <c r="D2052" s="2"/>
    </row>
    <row r="2053">
      <c r="A2053" s="1" t="s">
        <v>3302</v>
      </c>
      <c r="B2053" s="1" t="s">
        <v>3303</v>
      </c>
      <c r="C2053" s="2" t="str">
        <f>IFERROR(__xludf.DUMMYFUNCTION("GOOGLETRANSLATE(B2053, ""en"", ""vi"")"),"[[K01E12Y23]3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độ"&amp;" nhanh, âm nhạc tỏa ra [E1M2O3T4I5O6N7] và bạn có thể nghe thấy [[N01U12M23_34B45A56R67S78]8 b9ar0s1] trong bài hát này.")</f>
        <v>[[K01E12Y23]3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 nhanh, âm nhạc tỏa ra [E1M2O3T4I5O6N7] và bạn có thể nghe thấy [[N01U12M23_34B45A56R67S78]8 b9ar0s1] trong bài hát này.</v>
      </c>
      <c r="D2053" s="2"/>
    </row>
    <row r="2054">
      <c r="A2054" s="1" t="s">
        <v>3304</v>
      </c>
      <c r="B2054" s="1" t="s">
        <v>3305</v>
      </c>
      <c r="C2054" s="2" t="str">
        <f>IFERROR(__xludf.DUMMYFUNCTION("GOOGLETRANSLATE(B2054, ""en"", ""vi"")"),"Bầu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động"&amp;" thông qua việc sử dụng [I1N2S3T4R5U6M7E8N9T0S1]. Bất chấp những đặc tính độc đáo này, nó không thể hiện những đặc điểm điển hình của phong cách [G1E2N3R4E5].")</f>
        <v>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 thông qua việc sử dụng [I1N2S3T4R5U6M7E8N9T0S1]. Bất chấp những đặc tính độc đáo này, nó không thể hiện những đặc điểm điển hình của phong cách [G1E2N3R4E5].</v>
      </c>
      <c r="D2054" s="2"/>
    </row>
    <row r="2055">
      <c r="A2055" s="1" t="s">
        <v>3306</v>
      </c>
      <c r="B2055" s="1" t="s">
        <v>3307</v>
      </c>
      <c r="C2055" s="2" t="str">
        <f>IFERROR(__xludf.DUMMYFUNCTION("GOOGLETRANSLATE(B2055, ""en"", ""vi"")"),"Âm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[ti"&amp;"0me1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n"&amp;"hạc cover [[N01U12M23_34B45A56R67S78]8 b9ar0s1] và chắc chắn sẽ để lại ấn tượng lâu dài cho người nghe.")</f>
        <v>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nhạc cover [[N01U12M23_34B45A56R67S78]8 b9ar0s1] và chắc chắn sẽ để lại ấn tượng lâu dài cho người nghe.</v>
      </c>
      <c r="D2055" s="2"/>
    </row>
    <row r="2056">
      <c r="A2056" s="1" t="s">
        <v>1457</v>
      </c>
      <c r="B2056" s="1" t="s">
        <v>3308</v>
      </c>
      <c r="C2056" s="2" t="str">
        <f>IFERROR(__xludf.DUMMYFUNCTION("GOOGLETRANSLATE(B2056,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h"&amp;"át này không tuân theo quy tắc chung [ti0me1 s2ig3na4tu5re6 o7f 8[T91I02M13E24_35S46I57G68N79A80T91U02R13E24]3]. Cùng với nhau, những yếu tố âm nhạc này góp phần tạo nên tính chất độc đáo và biểu cảm của tác phẩm.")</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hát này không tuân theo quy tắc chung [ti0me1 s2ig3na4tu5re6 o7f 8[T91I02M13E24_35S46I57G68N79A80T91U02R13E24]3]. Cùng với nhau, những yếu tố âm nhạc này góp phần tạo nên tính chất độc đáo và biểu cảm của tác phẩm.</v>
      </c>
      <c r="D2056" s="2"/>
    </row>
    <row r="2057">
      <c r="A2057" s="1" t="s">
        <v>1158</v>
      </c>
      <c r="B2057" s="1" t="s">
        <v>3309</v>
      </c>
      <c r="C2057" s="2" t="str">
        <f>IFERROR(__xludf.DUMMYFUNCTION("GOOGLETRANSLATE(B2057, ""en"", ""vi"")"),"[te0mp1o2]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giác"&amp;" cấp bách và năng lượng được nhấn mạnh khi đọc nhanh [te0mp1o2]. Sự kết hợp này có thể mang lại trải nghiệm âm nhạc ly kỳ và đáng nhớ cho cả người biểu diễn và khán giả.")</f>
        <v>[te0mp1o2]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giác cấp bách và năng lượng được nhấn mạnh khi đọc nhanh [te0mp1o2]. Sự kết hợp này có thể mang lại trải nghiệm âm nhạc ly kỳ và đáng nhớ cho cả người biểu diễn và khán giả.</v>
      </c>
      <c r="D2057" s="2"/>
    </row>
    <row r="2058">
      <c r="A2058" s="1" t="s">
        <v>3310</v>
      </c>
      <c r="B2058" s="1" t="s">
        <v>3311</v>
      </c>
      <c r="C2058" s="2" t="str">
        <f>IFERROR(__xludf.DUMMYFUNCTION("GOOGLETRANSLATE(B2058, ""en"", ""vi"")"),"Bản nhạc này có giai điệu không được tạo bằng một nhạc cụ cụ thể. Nó có chiều dài xấp xỉ [[N01U12M23_34B45A56R67S78]8 b9ar0s1] và cố tình bỏ qua việc kết hợp một số công cụ nhất định.")</f>
        <v>Bản nhạc này có giai điệu không được tạo bằng một nhạc cụ cụ thể. Nó có chiều dài xấp xỉ [[N01U12M23_34B45A56R67S78]8 b9ar0s1] và cố tình bỏ qua việc kết hợp một số công cụ nhất định.</v>
      </c>
      <c r="D2058" s="2"/>
    </row>
    <row r="2059">
      <c r="A2059" s="1" t="s">
        <v>1540</v>
      </c>
      <c r="B2059" s="1" t="s">
        <v>3312</v>
      </c>
      <c r="C2059" s="2" t="str">
        <f>IFERROR(__xludf.DUMMYFUNCTION("GOOGLETRANSLATE(B2059, ""en"", ""vi"")"),"Bài hát này có thành phần [[N01U12M23_34B45A56R67S78]8 b9ar0s1] và nhịp điệu rất êm dịu.")</f>
        <v>Bài hát này có thành phần [[N01U12M23_34B45A56R67S78]8 b9ar0s1] và nhịp điệu rất êm dịu.</v>
      </c>
      <c r="D2059" s="2"/>
    </row>
    <row r="2060">
      <c r="A2060" s="1" t="s">
        <v>2668</v>
      </c>
      <c r="B2060" s="1" t="s">
        <v>3313</v>
      </c>
      <c r="C2060" s="2" t="str">
        <f>IFERROR(__xludf.DUMMYFUNCTION("GOOGLETRANSLATE(B2060, ""en"", ""vi"")"),"Màn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[te0mp1o2]"&amp;"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f>
        <v>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v>
      </c>
      <c r="D2060" s="2"/>
    </row>
    <row r="2061">
      <c r="A2061" s="1" t="s">
        <v>3314</v>
      </c>
      <c r="B2061" s="1" t="s">
        <v>3315</v>
      </c>
      <c r="C2061" s="2" t="str">
        <f>IFERROR(__xludf.DUMMYFUNCTION("GOOGLETRANSLATE(B2061, ""en"", ""vi"")"),"Âm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"&amp;"hấp dẫn. Cho dù người nghe bị thu hút bởi sự cộng hưởng cảm xúc của âm nhạc hay độ chính xác về mặt kỹ thuật trong bố cục của nó thì sự kết hợp của hai yếu tố này đảm bảo rằng âm nhạc sẽ để lại ấn tượng lâu dài cho tất cả những ai nghe nó.")</f>
        <v>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hấp dẫn. Cho dù người nghe bị thu hút bởi sự cộng hưởng cảm xúc của âm nhạc hay độ chính xác về mặt kỹ thuật trong bố cục của nó thì sự kết hợp của hai yếu tố này đảm bảo rằng âm nhạc sẽ để lại ấn tượng lâu dài cho tất cả những ai nghe nó.</v>
      </c>
      <c r="D2061" s="2"/>
    </row>
    <row r="2062">
      <c r="A2062" s="1" t="s">
        <v>1075</v>
      </c>
      <c r="B2062" s="1" t="s">
        <v>3316</v>
      </c>
      <c r="C2062" s="2" t="str">
        <f>IFERROR(__xludf.DUMMYFUNCTION("GOOGLETRANSLATE(B2062, ""en"", ""vi"")"),"Đoạn nhạc thể hiện phạm vi cao độ trong [R1A2N3G4E5] [oc0ta1ve2s3] và có âm [te0mp1o2] nhanh. Ngoài ra, nhịp điệu của bài hát này vừa phải và nhất quán.")</f>
        <v>Đoạn nhạc thể hiện phạm vi cao độ trong [R1A2N3G4E5] [oc0ta1ve2s3] và có âm [te0mp1o2] nhanh. Ngoài ra, nhịp điệu của bài hát này vừa phải và nhất quán.</v>
      </c>
      <c r="D2062" s="2"/>
    </row>
    <row r="2063">
      <c r="A2063" s="1" t="s">
        <v>1343</v>
      </c>
      <c r="B2063" s="1" t="s">
        <v>3317</v>
      </c>
      <c r="C2063" s="2" t="str">
        <f>IFERROR(__xludf.DUMMYFUNCTION("GOOGLETRANSLATE(B2063, ""en"", ""vi"")"),"Việc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bằn"&amp;"g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N"&amp;"hìn chung, bố cục này đóng vai trò là một ví dụ điển hình về âm thanh [G1E2N3R4E5].")</f>
        <v>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Nhìn chung, bố cục này đóng vai trò là một ví dụ điển hình về âm thanh [G1E2N3R4E5].</v>
      </c>
      <c r="D2063" s="2"/>
    </row>
    <row r="2064">
      <c r="A2064" s="1" t="s">
        <v>377</v>
      </c>
      <c r="B2064" s="1" t="s">
        <v>3318</v>
      </c>
      <c r="C2064" s="2" t="str">
        <f>IFERROR(__xludf.DUMMYFUNCTION("GOOGLETRANSLATE(B2064, ""en"", ""vi"")"),"Bài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khác"&amp;"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nhạc"&amp;" kết hợp với nhau để làm cho bài hát này trở thành một bản nhạc nổi bật.")</f>
        <v>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 kết hợp với nhau để làm cho bài hát này trở thành một bản nhạc nổi bật.</v>
      </c>
      <c r="D2064" s="2"/>
    </row>
    <row r="2065">
      <c r="A2065" s="1" t="s">
        <v>3319</v>
      </c>
      <c r="B2065" s="1" t="s">
        <v>3320</v>
      </c>
      <c r="C2065" s="2" t="str">
        <f>IFERROR(__xludf.DUMMYFUNCTION("GOOGLETRANSLATE(B2065, ""en"", ""vi"")"),"Bài hát này được phát ở mức cao [te0mp1o2] không có những yếu tố đặc trưng của nhạc [A1R2T3I4S5T6], mặc dù thời gian chạy là [T1M213] giây.")</f>
        <v>Bài hát này được phát ở mức cao [te0mp1o2] không có những yếu tố đặc trưng của nhạc [A1R2T3I4S5T6], mặc dù thời gian chạy là [T1M213] giây.</v>
      </c>
      <c r="D2065" s="2"/>
    </row>
    <row r="2066">
      <c r="A2066" s="1" t="s">
        <v>773</v>
      </c>
      <c r="B2066" s="1" t="s">
        <v>3321</v>
      </c>
      <c r="C2066" s="2" t="str">
        <f>IFERROR(__xludf.DUMMYFUNCTION("GOOGLETRANSLATE(B2066, ""en"", ""vi"")"),"Đoạn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than"&amp;"h khác thường [ti0me1 s2ig3na4tu5re6 o7f 8[T91I02M13E24_35S46I57G68N79A80T91U02R13E24]3]. Chơi với nhịp độ nhàn nhã, bản nhạc này thấm đẫm [E1M2O3T4I5O6N7].")</f>
        <v>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thanh khác thường [ti0me1 s2ig3na4tu5re6 o7f 8[T91I02M13E24_35S46I57G68N79A80T91U02R13E24]3]. Chơi với nhịp độ nhàn nhã, bản nhạc này thấm đẫm [E1M2O3T4I5O6N7].</v>
      </c>
      <c r="D2066" s="2"/>
    </row>
    <row r="2067">
      <c r="A2067" s="1" t="s">
        <v>1591</v>
      </c>
      <c r="B2067" s="1" t="s">
        <v>3322</v>
      </c>
      <c r="C2067" s="2" t="str">
        <f>IFERROR(__xludf.DUMMYFUNCTION("GOOGLETRANSLATE(B2067, ""en"", ""vi"")"),"Bản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"&amp;"trong bản nhạc [T1M213]-giây này.")</f>
        <v>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trong bản nhạc [T1M213]-giây này.</v>
      </c>
      <c r="D2067" s="2"/>
    </row>
    <row r="2068">
      <c r="A2068" s="1" t="s">
        <v>3323</v>
      </c>
      <c r="B2068" s="1" t="s">
        <v>3324</v>
      </c>
      <c r="C2068" s="2" t="str">
        <f>IFERROR(__xludf.DUMMYFUNCTION("GOOGLETRANSLATE(B2068, ""en"", ""vi"")"),"Loại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[T"&amp;"1I2M3E4_5S6I7G8N9A0T1U2R3E4]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n"&amp;"hạc độc đáo và thú vị.")</f>
        <v>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nhạc độc đáo và thú vị.</v>
      </c>
      <c r="D2068" s="2"/>
    </row>
    <row r="2069">
      <c r="A2069" s="1" t="s">
        <v>110</v>
      </c>
      <c r="B2069" s="1" t="s">
        <v>3325</v>
      </c>
      <c r="C2069" s="2" t="str">
        <f>IFERROR(__xludf.DUMMYFUNCTION("GOOGLETRANSLATE(B2069, ""en"", ""vi"")"),"Phạm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v"&amp;"ào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bằ"&amp;"ng vài [oc0ta1ve2s3], nhưng nó luôn được xác định bởi các đặc tính vật lý của nhạc cụ và kỹ thuật của nhạc sĩ. Vì vậy, có thể nói rằng phạm vi cao độ của một nhạc cụ nằm trong khoảng [R1A2N3G4E5] [oc0ta1ve2s3].")</f>
        <v>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bằng vài [oc0ta1ve2s3], nhưng nó luôn được xác định bởi các đặc tính vật lý của nhạc cụ và kỹ thuật của nhạc sĩ. Vì vậy, có thể nói rằng phạm vi cao độ của một nhạc cụ nằm trong khoảng [R1A2N3G4E5] [oc0ta1ve2s3].</v>
      </c>
      <c r="D2069" s="2"/>
    </row>
    <row r="2070">
      <c r="A2070" s="1" t="s">
        <v>3326</v>
      </c>
      <c r="B2070" s="1" t="s">
        <v>3327</v>
      </c>
      <c r="C2070" s="2" t="str">
        <f>IFERROR(__xludf.DUMMYFUNCTION("GOOGLETRANSLATE(B2070, ""en"", ""vi"")"),"Dải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nh"&amp;"ịp điệu điện tử, không có [I1N2S3T4R5U6M7E8N9T0S1]. [[T01I12M23E34_45S56I67G78N89A90T01U12R23E34]4 t5im6e 7si8gn9at0ur1e2] và [te0mp1o2] vừa phải của nó càng làm cho nó trở nên khác biệt so với âm thanh [G1E2N3R4E5] điển hình. Bao gồm [[N01U12M23_34B45A56"&amp;"R67S78]8 b9ar0s1], cấu trúc độc đáo của bài hát này thể hiện cá tính của nó.")</f>
        <v>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nhịp điệu điện tử, không có [I1N2S3T4R5U6M7E8N9T0S1]. [[T01I12M23E34_45S56I67G78N89A90T01U12R23E34]4 t5im6e 7si8gn9at0ur1e2] và [te0mp1o2] vừa phải của nó càng làm cho nó trở nên khác biệt so với âm thanh [G1E2N3R4E5] điển hình. Bao gồm [[N01U12M23_34B45A56R67S78]8 b9ar0s1], cấu trúc độc đáo của bài hát này thể hiện cá tính của nó.</v>
      </c>
      <c r="D2070" s="2"/>
    </row>
    <row r="2071">
      <c r="A2071" s="1" t="s">
        <v>154</v>
      </c>
      <c r="B2071" s="1" t="s">
        <v>3328</v>
      </c>
      <c r="C2071" s="2" t="str">
        <f>IFERROR(__xludf.DUMMYFUNCTION("GOOGLETRANSLATE(B2071, ""en"", ""vi"")"),"Để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l"&amp;"ựa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f>
        <v>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v>
      </c>
      <c r="D2071" s="2"/>
    </row>
    <row r="2072">
      <c r="A2072" s="1" t="s">
        <v>2412</v>
      </c>
      <c r="B2072" s="1" t="s">
        <v>3329</v>
      </c>
      <c r="C2072" s="2" t="str">
        <f>IFERROR(__xludf.DUMMYFUNCTION("GOOGLETRANSLATE(B2072,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hát"&amp;"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b9"&amp;"ar0s1], bản nhạc này mời gọi người nghe vào một thế giới âm nhạc độc đáo và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b9ar0s1], bản nhạc này mời gọi người nghe vào một thế giới âm nhạc độc đáo và khác biệt.</v>
      </c>
      <c r="D2072" s="2"/>
    </row>
    <row r="2073">
      <c r="A2073" s="1" t="s">
        <v>3330</v>
      </c>
      <c r="B2073" s="1" t="s">
        <v>3331</v>
      </c>
      <c r="C2073" s="2" t="str">
        <f>IFERROR(__xludf.DUMMYFUNCTION("GOOGLETRANSLATE(B2073, ""en"", ""vi"")"),"Loại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tr"&amp;"ong phần trình diễn âm nhạc, góp phần tạo nên nhịp điệu cân bằng cho bài hát. Mặc dù không phải là sự thể hiện thực sự của thể loại [G1E2N3R4E5] điển hình, bài hát này có [[N01U12M23_34B45A56R67S78]8 b9ar0s1] trong phần sáng tác.")</f>
        <v>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trong phần trình diễn âm nhạc, góp phần tạo nên nhịp điệu cân bằng cho bài hát. Mặc dù không phải là sự thể hiện thực sự của thể loại [G1E2N3R4E5] điển hình, bài hát này có [[N01U12M23_34B45A56R67S78]8 b9ar0s1] trong phần sáng tác.</v>
      </c>
      <c r="D2073" s="2"/>
    </row>
    <row r="2074">
      <c r="A2074" s="1" t="s">
        <v>3332</v>
      </c>
      <c r="B2074" s="1" t="s">
        <v>3333</v>
      </c>
      <c r="C2074" s="2" t="str">
        <f>IFERROR(__xludf.DUMMYFUNCTION("GOOGLETRANSLATE(B2074, ""en"", ""vi"")"),"Âm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vừa"&amp;"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tho"&amp;"ải mái và vừa phải [te0mp1o2].")</f>
        <v>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thoải mái và vừa phải [te0mp1o2].</v>
      </c>
      <c r="D2074" s="2"/>
    </row>
    <row r="2075">
      <c r="A2075" s="1" t="s">
        <v>110</v>
      </c>
      <c r="B2075" s="1" t="s">
        <v>3334</v>
      </c>
      <c r="C2075" s="2" t="str">
        <f>IFERROR(__xludf.DUMMYFUNCTION("GOOGLETRANSLATE(B2075, ""en"", ""vi"")"),"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khí"&amp;"ch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v"&amp;"à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f>
        <v>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v>
      </c>
      <c r="D2075" s="2"/>
    </row>
    <row r="2076">
      <c r="A2076" s="1" t="s">
        <v>3335</v>
      </c>
      <c r="B2076" s="1" t="s">
        <v>3336</v>
      </c>
      <c r="C2076" s="2" t="str">
        <f>IFERROR(__xludf.DUMMYFUNCTION("GOOGLETRANSLATE(B2076, ""en"", ""vi"")"),"Trải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"&amp;"hát này bao gồm [[N01U12M23_34B45A56R67S78]8 b9ar0s1], điều này càng làm tăng thêm cấu trúc và sự hấp dẫn tổng thể của nó.")</f>
        <v>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hát này bao gồm [[N01U12M23_34B45A56R67S78]8 b9ar0s1], điều này càng làm tăng thêm cấu trúc và sự hấp dẫn tổng thể của nó.</v>
      </c>
      <c r="D2076" s="2"/>
    </row>
    <row r="2077">
      <c r="A2077" s="1" t="s">
        <v>1025</v>
      </c>
      <c r="B2077" s="1" t="s">
        <v>3337</v>
      </c>
      <c r="C2077" s="2" t="str">
        <f>IFERROR(__xludf.DUMMYFUNCTION("GOOGLETRANSLATE(B2077, ""en"", ""vi"")"),"Bài hát này có nhịp điệu rất thiền định và thời lượng [T1M213] giây.")</f>
        <v>Bài hát này có nhịp điệu rất thiền định và thời lượng [T1M213] giây.</v>
      </c>
      <c r="D2077" s="2"/>
    </row>
    <row r="2078">
      <c r="A2078" s="1" t="s">
        <v>3338</v>
      </c>
      <c r="B2078" s="1" t="s">
        <v>3339</v>
      </c>
      <c r="C2078" s="2" t="str">
        <f>IFERROR(__xludf.DUMMYFUNCTION("GOOGLETRANSLATE(B2078, ""en"", ""vi"")"),"Việc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n"&amp;"ày làm tăng thêm sức hấp dẫn tổng thể của nó.")</f>
        <v>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này làm tăng thêm sức hấp dẫn tổng thể của nó.</v>
      </c>
      <c r="D2078" s="2"/>
    </row>
    <row r="2079">
      <c r="A2079" s="1" t="s">
        <v>3340</v>
      </c>
      <c r="B2079" s="1" t="s">
        <v>3341</v>
      </c>
      <c r="C2079" s="2" t="str">
        <f>IFERROR(__xludf.DUMMYFUNCTION("GOOGLETRANSLATE(B2079, ""en"", ""vi"")"),"[te0mp1o2]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trả"&amp;"i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cách"&amp;" khác nhau mà vẫn hiệu quả về thông điệp và sức ảnh hưởng.")</f>
        <v>[te0mp1o2]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 khác nhau mà vẫn hiệu quả về thông điệp và sức ảnh hưởng.</v>
      </c>
      <c r="D2079" s="2"/>
    </row>
    <row r="2080">
      <c r="A2080" s="1" t="s">
        <v>79</v>
      </c>
      <c r="B2080" s="1" t="s">
        <v>3342</v>
      </c>
      <c r="C2080" s="2" t="str">
        <f>IFERROR(__xludf.DUMMYFUNCTION("GOOGLETRANSLATE(B2080, ""en"", ""vi"")"),"Phạm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hát"&amp;"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nh"&amp;"ạc gợi lên tính chất [E1M2O3T4I5O6N7], để lại ấn tượng khó phai cho người nghe.")</f>
        <v>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nhạc gợi lên tính chất [E1M2O3T4I5O6N7], để lại ấn tượng khó phai cho người nghe.</v>
      </c>
      <c r="D2080" s="2"/>
    </row>
    <row r="2081">
      <c r="A2081" s="1" t="s">
        <v>3343</v>
      </c>
      <c r="B2081" s="1" t="s">
        <v>3344</v>
      </c>
      <c r="C2081" s="2" t="str">
        <f>IFERROR(__xludf.DUMMYFUNCTION("GOOGLETRANSLATE(B2081, ""en"", ""vi"")"),"Bản nhạc này có độ dài TM1 giây và có nhịp điệu thoải mái, vừa phải. Không giống như thể loại [G1E2N3R4E5] truyền thống, dòng nhạc này không có nền tảng vững chắc trong các quy ước của nó.")</f>
        <v>Bản nhạc này có độ dài TM1 giây và có nhịp điệu thoải mái, vừa phải. Không giống như thể loại [G1E2N3R4E5] truyền thống, dòng nhạc này không có nền tảng vững chắc trong các quy ước của nó.</v>
      </c>
      <c r="D2081" s="2"/>
    </row>
    <row r="2082">
      <c r="A2082" s="1" t="s">
        <v>3345</v>
      </c>
      <c r="B2082" s="1" t="s">
        <v>3346</v>
      </c>
      <c r="C2082" s="2" t="str">
        <f>IFERROR(__xludf.DUMMYFUNCTION("GOOGLETRANSLATE(B2082, ""en"", ""vi"")"),"Loại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đế"&amp;"n việc sử dụng [I1N2S3T4R5U6M7E8N9T0S1]. Mặc dù không có nhạc cụ nhưng bài hát vẫn có nhịp điệu nhẹ nhàng, bổ sung cho cảm giác thư giãn tổng thể.")</f>
        <v>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đến việc sử dụng [I1N2S3T4R5U6M7E8N9T0S1]. Mặc dù không có nhạc cụ nhưng bài hát vẫn có nhịp điệu nhẹ nhàng, bổ sung cho cảm giác thư giãn tổng thể.</v>
      </c>
      <c r="D2082" s="2"/>
    </row>
    <row r="2083">
      <c r="A2083" s="1" t="s">
        <v>3347</v>
      </c>
      <c r="B2083" s="1" t="s">
        <v>3348</v>
      </c>
      <c r="C2083" s="2" t="str">
        <f>IFERROR(__xludf.DUMMYFUNCTION("GOOGLETRANSLATE(B2083, ""en"", ""vi"")"),"Bài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biệt"&amp;". Ngoài ra, [ti0me1 s2ig3na4tu5re6] của bài hát khác với quy chuẩn, là [T1I2M3E4_5S6I7G8N9A0T1U2R3E4].")</f>
        <v>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 Ngoài ra, [ti0me1 s2ig3na4tu5re6] của bài hát khác với quy chuẩn, là [T1I2M3E4_5S6I7G8N9A0T1U2R3E4].</v>
      </c>
      <c r="D2083" s="2"/>
    </row>
    <row r="2084">
      <c r="A2084" s="1" t="s">
        <v>2139</v>
      </c>
      <c r="B2084" s="1" t="s">
        <v>3349</v>
      </c>
      <c r="C2084" s="2" t="str">
        <f>IFERROR(__xludf.DUMMYFUNCTION("GOOGLETRANSLATE(B2084, ""en"", ""vi"")"),"Phạm vi cao độ nhỏ gọn của [R1A2N3G4E5] [oc0ta1ve2s3] mang lại hiệu suất âm nhạc tập trung và có tác động mạnh mẽ, trong khi việc sử dụng [[K01E12Y23]3 k4ey5] tạo ra bầu không khí khác biệt. Với thời lượng [T1M213] giây, bài hát chinh phục người nghe bằng"&amp;"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đặc t"&amp;"rưng của thể loại [G1E2N3R4E5].")</f>
        <v>Phạm vi cao độ nhỏ gọn của [R1A2N3G4E5] [oc0ta1ve2s3] mang lại hiệu suất âm nhạc tập trung và có tác động mạnh mẽ, trong khi việc sử dụng [[K01E12Y23]3 k4ey5] tạo ra bầu không khí khác biệt. Với thời lượng [T1M213] giây, bài hát chinh phục người nghe bằng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đặc trưng của thể loại [G1E2N3R4E5].</v>
      </c>
      <c r="D2084" s="2"/>
    </row>
    <row r="2085">
      <c r="A2085" s="1" t="s">
        <v>891</v>
      </c>
      <c r="B2085" s="1" t="s">
        <v>3350</v>
      </c>
      <c r="C2085" s="2" t="str">
        <f>IFERROR(__xludf.DUMMYFUNCTION("GOOGLETRANSLATE(B2085, ""en"", ""vi"")"),"Nó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nh"&amp;"ạc sĩ khác cùng thể loại. Mặc dù không phù hợp hoàn toàn với một thể loại cụ thể nhưng bài hát vẫn thể hiện sự linh hoạt và sẵn sàng vượt qua ranh giới của người nghệ sĩ.")</f>
        <v>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nhạc sĩ khác cùng thể loại. Mặc dù không phù hợp hoàn toàn với một thể loại cụ thể nhưng bài hát vẫn thể hiện sự linh hoạt và sẵn sàng vượt qua ranh giới của người nghệ sĩ.</v>
      </c>
      <c r="D2085" s="2"/>
    </row>
    <row r="2086">
      <c r="A2086" s="1" t="s">
        <v>1532</v>
      </c>
      <c r="B2086" s="1" t="s">
        <v>3351</v>
      </c>
      <c r="C2086" s="2" t="str">
        <f>IFERROR(__xludf.DUMMYFUNCTION("GOOGLETRANSLATE(B2086, ""en"", ""vi"")"),"Trong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"&amp;"nằm ngoài tiêu chuẩn, có [T1I2M3E4_5S6I7G8N9A0T1U2R3E4].")</f>
        <v>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nằm ngoài tiêu chuẩn, có [T1I2M3E4_5S6I7G8N9A0T1U2R3E4].</v>
      </c>
      <c r="D2086" s="2"/>
    </row>
    <row r="2087">
      <c r="A2087" s="1" t="s">
        <v>1019</v>
      </c>
      <c r="B2087" s="1" t="s">
        <v>3352</v>
      </c>
      <c r="C2087" s="2" t="str">
        <f>IFERROR(__xludf.DUMMYFUNCTION("GOOGLETRANSLATE(B2087, ""en"", ""vi"")"),"Âm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đáo"&amp;"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giới"&amp;" của âm nhạc truyền thống để tạo ra thứ gì đó mới mẻ và thú vị.")</f>
        <v>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 của âm nhạc truyền thống để tạo ra thứ gì đó mới mẻ và thú vị.</v>
      </c>
      <c r="D2087" s="2"/>
    </row>
    <row r="2088">
      <c r="A2088" s="1" t="s">
        <v>713</v>
      </c>
      <c r="B2088" s="1" t="s">
        <v>3353</v>
      </c>
      <c r="C2088" s="2" t="str">
        <f>IFERROR(__xludf.DUMMYFUNCTION("GOOGLETRANSLATE(B2088, ""en"", ""vi"")"),"Bản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t"&amp;"rong phần trình diễn âm nhạc. Khác với tiêu chuẩn, [ti0me1 s2ig3na4tu5re6] của nó là [T1I2M3E4_5S6I7G8N9A0T1U2R3E4], trong khi vẫn duy trì mức [te0mp1o2] vừa phải. Nhìn chung, âm nhạc tỏa ra [E1M2O3T4I5O6N7].")</f>
        <v>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trong phần trình diễn âm nhạc. Khác với tiêu chuẩn, [ti0me1 s2ig3na4tu5re6] của nó là [T1I2M3E4_5S6I7G8N9A0T1U2R3E4], trong khi vẫn duy trì mức [te0mp1o2] vừa phải. Nhìn chung, âm nhạc tỏa ra [E1M2O3T4I5O6N7].</v>
      </c>
      <c r="D2088" s="2"/>
    </row>
    <row r="2089">
      <c r="A2089" s="1" t="s">
        <v>3354</v>
      </c>
      <c r="B2089" s="1" t="s">
        <v>3355</v>
      </c>
      <c r="C2089" s="2" t="str">
        <f>IFERROR(__xludf.DUMMYFUNCTION("GOOGLETRANSLATE(B2089, ""en"", ""vi"")"),"Với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với"&amp;" tốc độ nhanh và bao gồm [[N01U12M23_34B45A56R67S78]8 b9ar0s1].")</f>
        <v>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 tốc độ nhanh và bao gồm [[N01U12M23_34B45A56R67S78]8 b9ar0s1].</v>
      </c>
      <c r="D2089" s="2"/>
    </row>
    <row r="2090">
      <c r="A2090" s="1" t="s">
        <v>3356</v>
      </c>
      <c r="B2090" s="1" t="s">
        <v>3357</v>
      </c>
      <c r="C2090" s="2" t="str">
        <f>IFERROR(__xludf.DUMMYFUNCTION("GOOGLETRANSLATE(B2090, ""en"", ""vi"")"),"Với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f>
        <v>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v>
      </c>
      <c r="D2090" s="2"/>
    </row>
    <row r="2091">
      <c r="A2091" s="1" t="s">
        <v>618</v>
      </c>
      <c r="B2091" s="1" t="s">
        <v>3358</v>
      </c>
      <c r="C2091" s="2" t="str">
        <f>IFERROR(__xludf.DUMMYFUNCTION("GOOGLETRANSLATE(B2091, ""en"", ""vi"")"),"Giai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t"&amp;"oàn đắm mình trong bầu không khí êm dịu. Nhìn chung, [te0mp1o2] mềm mại và mượt mà của bài hát này tạo ra một bầu không khí yên tĩnh và thanh bình, hoàn hảo để thư giãn và nghỉ ngơi.")</f>
        <v>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toàn đắm mình trong bầu không khí êm dịu. Nhìn chung, [te0mp1o2] mềm mại và mượt mà của bài hát này tạo ra một bầu không khí yên tĩnh và thanh bình, hoàn hảo để thư giãn và nghỉ ngơi.</v>
      </c>
      <c r="D2091" s="2"/>
    </row>
    <row r="2092">
      <c r="A2092" s="1" t="s">
        <v>3359</v>
      </c>
      <c r="B2092" s="1" t="s">
        <v>3360</v>
      </c>
      <c r="C2092" s="2" t="str">
        <f>IFERROR(__xludf.DUMMYFUNCTION("GOOGLETRANSLATE(B2092, ""en"", ""vi"")"),"Bài hát gốc [G1E2N3R4E5] này sử dụng [ti0me1 s2ig3na4tu5re6 o7f 8[T91I02M13E24_35S46I57G68N79A80T91U02R13E24]3] không chuẩn và chạy trong [T1M213] giây, tất cả đều được phát ở tốc độ nhanh.")</f>
        <v>Bài hát gốc [G1E2N3R4E5] này sử dụng [ti0me1 s2ig3na4tu5re6 o7f 8[T91I02M13E24_35S46I57G68N79A80T91U02R13E24]3] không chuẩn và chạy trong [T1M213] giây, tất cả đều được phát ở tốc độ nhanh.</v>
      </c>
      <c r="D2092" s="2"/>
    </row>
    <row r="2093">
      <c r="A2093" s="1" t="s">
        <v>889</v>
      </c>
      <c r="B2093" s="1" t="s">
        <v>3361</v>
      </c>
      <c r="C2093" s="2" t="str">
        <f>IFERROR(__xludf.DUMMYFUNCTION("GOOGLETRANSLATE(B2093, ""en"", ""vi"")"),"Bài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thư"&amp;"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"&amp;"của bài hát khiến nó trở thành sự lựa chọn tuyệt vời cho những ai muốn thư giãn và thoải mái.")</f>
        <v>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của bài hát khiến nó trở thành sự lựa chọn tuyệt vời cho những ai muốn thư giãn và thoải mái.</v>
      </c>
      <c r="D2093" s="2"/>
    </row>
    <row r="2094">
      <c r="A2094" s="1" t="s">
        <v>3362</v>
      </c>
      <c r="B2094" s="1" t="s">
        <v>3363</v>
      </c>
      <c r="C2094" s="2" t="str">
        <f>IFERROR(__xludf.DUMMYFUNCTION("GOOGLETRANSLATE(B2094, ""en"", ""vi"")"),"Trong bản nhạc này, [I1N2S3T4R5U6M7E8N9T0] không phải là nhạc cụ chính được sử dụng cho giai điệu. Mặc dù vậy, bản nhạc thể hiện phạm vi cao độ trong [R1A2N3G4E5] [oc0ta1ve2s3] và bao gồm [[N01U12M23_34B45A56R67S78]8 b9ar0s1].")</f>
        <v>Trong bản nhạc này, [I1N2S3T4R5U6M7E8N9T0] không phải là nhạc cụ chính được sử dụng cho giai điệu. Mặc dù vậy, bản nhạc thể hiện phạm vi cao độ trong [R1A2N3G4E5] [oc0ta1ve2s3] và bao gồm [[N01U12M23_34B45A56R67S78]8 b9ar0s1].</v>
      </c>
      <c r="D2094" s="2"/>
    </row>
    <row r="2095">
      <c r="A2095" s="1" t="s">
        <v>3364</v>
      </c>
      <c r="B2095" s="1" t="s">
        <v>3365</v>
      </c>
      <c r="C2095" s="2" t="str">
        <f>IFERROR(__xludf.DUMMYFUNCTION("GOOGLETRANSLATE(B2095, ""en"", ""vi"")"),"[[K01E12Y23]3 k4ey5] trong bản nhạc này mang đến âm thanh mạnh mẽ và đáng nhớ, được bổ sung bởi nhịp điệu rất thanh thản. Với đồng hồ đo [T1I2M3E4_5S6I7G8N9A0T1U2R3E4], âm nhạc có đặc tính [G1E2N3R4E5] không thể nhầm lẫn, bao gồm [[N01U12M23_34B45A56R67S7"&amp;"8]8 b9ar0s1].")</f>
        <v>[[K01E12Y23]3 k4ey5] trong bản nhạc này mang đến âm thanh mạnh mẽ và đáng nhớ, được bổ sung bởi nhịp điệu rất thanh thản. Với đồng hồ đo [T1I2M3E4_5S6I7G8N9A0T1U2R3E4], âm nhạc có đặc tính [G1E2N3R4E5] không thể nhầm lẫn, bao gồm [[N01U12M23_34B45A56R67S78]8 b9ar0s1].</v>
      </c>
      <c r="D2095" s="2"/>
    </row>
    <row r="2096">
      <c r="A2096" s="1" t="s">
        <v>354</v>
      </c>
      <c r="B2096" s="1" t="s">
        <v>3366</v>
      </c>
      <c r="C2096" s="2" t="str">
        <f>IFERROR(__xludf.DUMMYFUNCTION("GOOGLETRANSLATE(B2096, ""en"", ""vi"")"),"Phạm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tr"&amp;"ì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ví"&amp;" dụ tinh túy về âm thanh [G1E2N3R4E5].")</f>
        <v>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 dụ tinh túy về âm thanh [G1E2N3R4E5].</v>
      </c>
      <c r="D2096" s="2"/>
    </row>
    <row r="2097">
      <c r="A2097" s="1" t="s">
        <v>263</v>
      </c>
      <c r="B2097" s="1" t="s">
        <v>3367</v>
      </c>
      <c r="C2097" s="2" t="str">
        <f>IFERROR(__xludf.DUMMYFUNCTION("GOOGLETRANSLATE(B2097, ""en"", ""vi"")"),"Phạm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c"&amp;"ảm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Nh"&amp;"ìn chung, sự kết hợp giữa phạm vi cao độ nhỏ gọn và bố cục có cấu trúc sẽ mang lại một buổi biểu diễn âm nhạc năng động và đáng nhớ.")</f>
        <v>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Nhìn chung, sự kết hợp giữa phạm vi cao độ nhỏ gọn và bố cục có cấu trúc sẽ mang lại một buổi biểu diễn âm nhạc năng động và đáng nhớ.</v>
      </c>
      <c r="D2097" s="2"/>
    </row>
    <row r="2098">
      <c r="A2098" s="1" t="s">
        <v>477</v>
      </c>
      <c r="B2098" s="1" t="s">
        <v>3368</v>
      </c>
      <c r="C2098" s="2" t="str">
        <f>IFERROR(__xludf.DUMMYFUNCTION("GOOGLETRANSLATE(B2098, ""en"", ""vi"")"),"Với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c"&amp;"hắn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"&amp;"và sự tự vấn nội tâm, bản nhạc này đưa người nghe vào một cuộc hành trình xuyên qua mọi cung bậc cảm xúc của con người.")</f>
        <v>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và sự tự vấn nội tâm, bản nhạc này đưa người nghe vào một cuộc hành trình xuyên qua mọi cung bậc cảm xúc của con người.</v>
      </c>
      <c r="D2098" s="2"/>
    </row>
    <row r="2099">
      <c r="A2099" s="1" t="s">
        <v>1247</v>
      </c>
      <c r="B2099" s="1" t="s">
        <v>3369</v>
      </c>
      <c r="C2099" s="2" t="str">
        <f>IFERROR(__xludf.DUMMYFUNCTION("GOOGLETRANSLATE(B2099, ""en"", ""vi"")"),"Bài hát được trình diễn với nhịp độ vừa phải, có [te0mp1o2] vừa thú vị vừa dễ theo dõi.")</f>
        <v>Bài hát được trình diễn với nhịp độ vừa phải, có [te0mp1o2] vừa thú vị vừa dễ theo dõi.</v>
      </c>
      <c r="D2099" s="2"/>
    </row>
    <row r="2100">
      <c r="A2100" s="1" t="s">
        <v>3370</v>
      </c>
      <c r="B2100" s="1" t="s">
        <v>3371</v>
      </c>
      <c r="C2100" s="2" t="str">
        <f>IFERROR(__xludf.DUMMYFUNCTION("GOOGLETRANSLATE(B2100, ""en"", ""vi"")"),"Âm nhạc sử dụng [[K01E12Y23]3 k4ey5], truyền tải âm thanh độc đáo và vang dội. Mặc dù [te0mp1o2] chậm rãi nhưng nhịp điệu trong bài hát này thực sự rất sống động. Nhạc ở [T1I2M3E4_5S6I7G8N9A0T1U2R3E4].")</f>
        <v>Âm nhạc sử dụng [[K01E12Y23]3 k4ey5], truyền tải âm thanh độc đáo và vang dội. Mặc dù [te0mp1o2] chậm rãi nhưng nhịp điệu trong bài hát này thực sự rất sống động. Nhạc ở [T1I2M3E4_5S6I7G8N9A0T1U2R3E4].</v>
      </c>
      <c r="D2100" s="2"/>
    </row>
    <row r="2101">
      <c r="A2101" s="1" t="s">
        <v>3372</v>
      </c>
      <c r="B2101" s="1" t="s">
        <v>3373</v>
      </c>
      <c r="C2101" s="2" t="str">
        <f>IFERROR(__xludf.DUMMYFUNCTION("GOOGLETRANSLATE(B2101, ""en"", ""vi"")"),"Âm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"&amp;"trì nhịp độ thoải mái và chất lượng cảm xúc, mang lại trải nghiệm nghe đặc biệt.")</f>
        <v>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trì nhịp độ thoải mái và chất lượng cảm xúc, mang lại trải nghiệm nghe đặc biệt.</v>
      </c>
      <c r="D2101" s="2"/>
    </row>
    <row r="2102">
      <c r="A2102" s="1" t="s">
        <v>3374</v>
      </c>
      <c r="B2102" s="1" t="s">
        <v>3375</v>
      </c>
      <c r="C2102" s="2" t="str">
        <f>IFERROR(__xludf.DUMMYFUNCTION("GOOGLETRANSLATE(B2102, ""en"", ""vi"")"),"Nhịp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"&amp;"khác,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"&amp;"nó thể hiện. Vì vậy, sự kết hợp giữa nhịp điệu chậm và chiều sâu cảm xúc của âm nhạc tạo nên trải nghiệm nghe mạnh mẽ và cảm động.")</f>
        <v>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nó thể hiện. Vì vậy, sự kết hợp giữa nhịp điệu chậm và chiều sâu cảm xúc của âm nhạc tạo nên trải nghiệm nghe mạnh mẽ và cảm động.</v>
      </c>
      <c r="D2102" s="2"/>
    </row>
    <row r="2103">
      <c r="A2103" s="1" t="s">
        <v>3376</v>
      </c>
      <c r="B2103" s="1" t="s">
        <v>3377</v>
      </c>
      <c r="C2103" s="2" t="str">
        <f>IFERROR(__xludf.DUMMYFUNCTION("GOOGLETRANSLATE(B2103, ""en"", ""vi"")"),"Âm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lại"&amp;"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[I1N2S3T4R5U"&amp;"6M7E8N9T0S1] vào bản nhạc. Cuối cùng, điều đáng chú ý là bài hát bao gồm tổng cộng [[N01U12M23_34B45A56R67S78]8 b9ar0s1], làm tăng thêm độ phức tạp và tính âm nhạc của nó.")</f>
        <v>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[I1N2S3T4R5U6M7E8N9T0S1] vào bản nhạc. Cuối cùng, điều đáng chú ý là bài hát bao gồm tổng cộng [[N01U12M23_34B45A56R67S78]8 b9ar0s1], làm tăng thêm độ phức tạp và tính âm nhạc của nó.</v>
      </c>
      <c r="D2103" s="2"/>
    </row>
    <row r="2104">
      <c r="A2104" s="1" t="s">
        <v>450</v>
      </c>
      <c r="B2104" s="1" t="s">
        <v>3378</v>
      </c>
      <c r="C2104" s="2" t="str">
        <f>IFERROR(__xludf.DUMMYFUNCTION("GOOGLETRANSLATE(B2104, ""en"", ""vi"")"),"Phạm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[I1N2S3T4R5U6M7E8"&amp;"N9T0S1] nào trong bài hát này vì âm nhạc mang đậm phong cách [G1E2N3R4E5] truyền thống.")</f>
        <v>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[I1N2S3T4R5U6M7E8N9T0S1] nào trong bài hát này vì âm nhạc mang đậm phong cách [G1E2N3R4E5] truyền thống.</v>
      </c>
      <c r="D2104" s="2"/>
    </row>
    <row r="2105">
      <c r="A2105" s="1" t="s">
        <v>308</v>
      </c>
      <c r="B2105" s="1" t="s">
        <v>3379</v>
      </c>
      <c r="C2105" s="2" t="str">
        <f>IFERROR(__xludf.DUMMYFUNCTION("GOOGLETRANSLATE(B2105, ""en"", ""vi"")"),"Dải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đi"&amp;"ệu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nó"&amp;" lại cố tình chậm. Thông qua cách sắp xếp giai điệu và các yếu tố nhịp nhàng, âm nhạc truyền tải một cách hiệu quả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 lại cố tình chậm. Thông qua cách sắp xếp giai điệu và các yếu tố nhịp nhàng, âm nhạc truyền tải một cách hiệu quả [E1M2O3T4I5O6N7].</v>
      </c>
      <c r="D2105" s="2"/>
    </row>
    <row r="2106">
      <c r="A2106" s="1" t="s">
        <v>259</v>
      </c>
      <c r="B2106" s="1" t="s">
        <v>3380</v>
      </c>
      <c r="C2106" s="2" t="str">
        <f>IFERROR(__xludf.DUMMYFUNCTION("GOOGLETRANSLATE(B2106, ""en"", ""vi"")"),"Phạm vi cao độ nhỏ gọn của [R1A2N3G4E5] [oc0ta1ve2s3] mang lại hiệu suất âm nhạc tập trung và ấn tượng, trong khi [[K01E12Y23]3 k4ey5] mang lại âm thanh mạnh mẽ và đáng nhớ. Với thời lượng [T1M213] giây, nhịp điệu của bài hát này tạo ra sự cân bằng giữa v"&amp;"iệc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đ"&amp;"ộ vừa phải, bản nhạc truyền tải [E1M2O3T4I5O6N7] làm say lòng người nghe.")</f>
        <v>Phạm vi cao độ nhỏ gọn của [R1A2N3G4E5] [oc0ta1ve2s3] mang lại hiệu suất âm nhạc tập trung và ấn tượng, trong khi [[K01E12Y23]3 k4ey5] mang lại âm thanh mạnh mẽ và đáng nhớ. Với thời lượng [T1M213] giây, nhịp điệu của bài hát này tạo ra sự cân bằng giữa việc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độ vừa phải, bản nhạc truyền tải [E1M2O3T4I5O6N7] làm say lòng người nghe.</v>
      </c>
      <c r="D2106" s="2"/>
    </row>
    <row r="2107">
      <c r="A2107" s="1" t="s">
        <v>797</v>
      </c>
      <c r="B2107" s="1" t="s">
        <v>3381</v>
      </c>
      <c r="C2107" s="2" t="str">
        <f>IFERROR(__xludf.DUMMYFUNCTION("GOOGLETRANSLATE(B2107, ""en"", ""vi"")"),"Cấu trúc của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n"&amp;"hịp cầu và các yếu tố khác lặp lại hoặc thay đổi trong suốt bài hát. Hiểu cấu trúc của một bài hát là một khía cạnh quan trọng của việc phân tích, giải thích ý nghĩa và tác động của nó đối với người nghe.")</f>
        <v>Cấu trúc của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nhịp cầu và các yếu tố khác lặp lại hoặc thay đổi trong suốt bài hát. Hiểu cấu trúc của một bài hát là một khía cạnh quan trọng của việc phân tích, giải thích ý nghĩa và tác động của nó đối với người nghe.</v>
      </c>
      <c r="D2107" s="2"/>
    </row>
    <row r="2108">
      <c r="A2108" s="1" t="s">
        <v>352</v>
      </c>
      <c r="B2108" s="1" t="s">
        <v>3382</v>
      </c>
      <c r="C2108" s="2" t="str">
        <f>IFERROR(__xludf.DUMMYFUNCTION("GOOGLETRANSLATE(B2108, ""en"", ""vi"")"),"Bản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[I1N2S3T4R5U6M7E8N9T0S1]"&amp;"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f>
        <v>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v>
      </c>
      <c r="D2108" s="2"/>
    </row>
    <row r="2109">
      <c r="A2109" s="1" t="s">
        <v>3383</v>
      </c>
      <c r="B2109" s="1" t="s">
        <v>3384</v>
      </c>
      <c r="C2109" s="2" t="str">
        <f>IFERROR(__xludf.DUMMYFUNCTION("GOOGLETRANSLATE(B2109, ""en"", ""vi"")"),"Dải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[[T01I12M23E34_45S56I67G78N89A90T01U12R23"&amp;"E34]4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"&amp;"lường của cảm xúc được truyền tải qua âm nhạc.")</f>
        <v>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lường của cảm xúc được truyền tải qua âm nhạc.</v>
      </c>
      <c r="D2109" s="2"/>
    </row>
    <row r="2110">
      <c r="A2110" s="1" t="s">
        <v>3290</v>
      </c>
      <c r="B2110" s="1" t="s">
        <v>3385</v>
      </c>
      <c r="C2110" s="2" t="str">
        <f>IFERROR(__xludf.DUMMYFUNCTION("GOOGLETRANSLATE(B2110, ""en"", ""vi"")"),"Bản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chuẩn"&amp;". Mặc dù [ti0me1 s2ig3na4tu5re6] không chuẩn, nhịp độ nhanh của âm nhạc thể hiện nhiều cao độ trong bản nhạc, mang lại trải nghiệm nghe hấp dẫn và độc đáo.")</f>
        <v>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 Mặc dù [ti0me1 s2ig3na4tu5re6] không chuẩn, nhịp độ nhanh của âm nhạc thể hiện nhiều cao độ trong bản nhạc, mang lại trải nghiệm nghe hấp dẫn và độc đáo.</v>
      </c>
      <c r="D2110" s="2"/>
    </row>
    <row r="2111">
      <c r="A2111" s="1" t="s">
        <v>3386</v>
      </c>
      <c r="B2111" s="1" t="s">
        <v>3387</v>
      </c>
      <c r="C2111" s="2" t="str">
        <f>IFERROR(__xludf.DUMMYFUNCTION("GOOGLETRANSLATE(B2111, ""en"", ""vi"")"),"Bài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"&amp;"qua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"&amp;"với chuẩn mực.")</f>
        <v>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với chuẩn mực.</v>
      </c>
      <c r="D2111" s="2"/>
    </row>
    <row r="2112">
      <c r="A2112" s="1" t="s">
        <v>2466</v>
      </c>
      <c r="B2112" s="1" t="s">
        <v>3388</v>
      </c>
      <c r="C2112" s="2" t="str">
        <f>IFERROR(__xludf.DUMMYFUNCTION("GOOGLETRANSLATE(B2112, ""en"", ""vi"")"),"Việc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m"&amp;"ạnh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[[N01U12M2"&amp;"3_34B45A56R67S78]8 b9ar0s1].")</f>
        <v>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[[N01U12M23_34B45A56R67S78]8 b9ar0s1].</v>
      </c>
      <c r="D2112" s="2"/>
    </row>
    <row r="2113">
      <c r="A2113" s="1" t="s">
        <v>3389</v>
      </c>
      <c r="B2113" s="1" t="s">
        <v>3390</v>
      </c>
      <c r="C2113" s="2" t="str">
        <f>IFERROR(__xludf.DUMMYFUNCTION("GOOGLETRANSLATE(B2113, ""en"", ""vi"")"),"Đây là bài hát thứ hai [T1M213] có nhịp điệu rất êm dịu, không có nhạc cụ. Bản chất âm nhạc là [E1M2O3T4I5O6N7] và bài hát kéo dài khoảng [[N01U12M23_34B45A56R67S78]8 b9ar0s1].")</f>
        <v>Đây là bài hát thứ hai [T1M213] có nhịp điệu rất êm dịu, không có nhạc cụ. Bản chất âm nhạc là [E1M2O3T4I5O6N7] và bài hát kéo dài khoảng [[N01U12M23_34B45A56R67S78]8 b9ar0s1].</v>
      </c>
      <c r="D2113" s="2"/>
    </row>
    <row r="2114">
      <c r="A2114" s="1" t="s">
        <v>477</v>
      </c>
      <c r="B2114" s="1" t="s">
        <v>3391</v>
      </c>
      <c r="C2114" s="2" t="str">
        <f>IFERROR(__xludf.DUMMYFUNCTION("GOOGLETRANSLATE(B2114, ""en"", ""vi"")"),"Với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cấn"&amp;"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t"&amp;"ác phẩm âm nhạc phức tạp và giàu sức gợi.")</f>
        <v>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tác phẩm âm nhạc phức tạp và giàu sức gợi.</v>
      </c>
      <c r="D2114" s="2"/>
    </row>
    <row r="2115">
      <c r="A2115" s="1" t="s">
        <v>1812</v>
      </c>
      <c r="B2115" s="1" t="s">
        <v>3392</v>
      </c>
      <c r="C2115" s="2" t="str">
        <f>IFERROR(__xludf.DUMMYFUNCTION("GOOGLETRANSLATE(B2115, ""en"", ""vi"")"),"Bản nhạc này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 thờ"&amp;"i lượng phát [T1M213] giây, bài hát là một trải nghiệm nghe hấp dẫn, nắm bắt được trọn vẹn bản chất của các yếu tố âm nhạc.")</f>
        <v>Bản nhạc này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 thời lượng phát [T1M213] giây, bài hát là một trải nghiệm nghe hấp dẫn, nắm bắt được trọn vẹn bản chất của các yếu tố âm nhạc.</v>
      </c>
      <c r="D2115" s="2"/>
    </row>
    <row r="2116">
      <c r="A2116" s="1" t="s">
        <v>3393</v>
      </c>
      <c r="B2116" s="1" t="s">
        <v>3394</v>
      </c>
      <c r="C2116" s="2" t="str">
        <f>IFERROR(__xludf.DUMMYFUNCTION("GOOGLETRANSLATE(B2116, ""en"", ""vi"")"),"Giai điệu trong bản nhạc này không được tạo bằng [I1N2S3T4R5U6M7E8N9T0] nhưng vẫn mang lại trải nghiệm nghe độc ​​đáo và đáng nhớ với dải cao độ [R1A2N3G4E5] [oc0ta1ve2s3]. Bản nhạc này được sáng tác trong [[K01E12Y23]3 k4ey5] và có độ dài bài hát là [T1M"&amp;"213] giây, khiến nó trở thành một sáng tác đặc biệt và đáng chú ý. Mặc dù thiếu vắng [I1N2S3T4R5U6M7E8N9T0] trong giai điệu, việc sử dụng cao độ và đặc trưng [ke0y1] của bản sáng tác đã góp phần tạo nên âm thanh và phong cách tổng thể, thể hiện sự sáng tạ"&amp;"o và kỹ năng của người soạn nhạc.")</f>
        <v>Giai điệu trong bản nhạc này không được tạo bằng [I1N2S3T4R5U6M7E8N9T0] nhưng vẫn mang lại trải nghiệm nghe độc ​​đáo và đáng nhớ với dải cao độ [R1A2N3G4E5] [oc0ta1ve2s3]. Bản nhạc này được sáng tác trong [[K01E12Y23]3 k4ey5] và có độ dài bài hát là [T1M213] giây, khiến nó trở thành một sáng tác đặc biệt và đáng chú ý. Mặc dù thiếu vắng [I1N2S3T4R5U6M7E8N9T0] trong giai điệu, việc sử dụng cao độ và đặc trưng [ke0y1] của bản sáng tác đã góp phần tạo nên âm thanh và phong cách tổng thể, thể hiện sự sáng tạo và kỹ năng của người soạn nhạc.</v>
      </c>
      <c r="D2116" s="2"/>
    </row>
    <row r="2117">
      <c r="A2117" s="1" t="s">
        <v>3395</v>
      </c>
      <c r="B2117" s="1" t="s">
        <v>3396</v>
      </c>
      <c r="C2117" s="2" t="str">
        <f>IFERROR(__xludf.DUMMYFUNCTION("GOOGLETRANSLATE(B2117, ""en"", ""vi"")"),"Phạm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"&amp;"của nhạc trong [T1I2M3E4_5S6I7G8N9A0T1U2R3E4]. Bản nhạc này chuyển động chậm rãi, chứa đầy [E1M2O3T4I5O6N7] và bao gồm [[N01U12M23_34B45A56R67S78]8 b9ar0s1].")</f>
        <v>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của nhạc trong [T1I2M3E4_5S6I7G8N9A0T1U2R3E4]. Bản nhạc này chuyển động chậm rãi, chứa đầy [E1M2O3T4I5O6N7] và bao gồm [[N01U12M23_34B45A56R67S78]8 b9ar0s1].</v>
      </c>
      <c r="D2117" s="2"/>
    </row>
    <row r="2118">
      <c r="A2118" s="1" t="s">
        <v>3397</v>
      </c>
      <c r="B2118" s="1" t="s">
        <v>3398</v>
      </c>
      <c r="C2118" s="2" t="str">
        <f>IFERROR(__xludf.DUMMYFUNCTION("GOOGLETRANSLATE(B2118, ""en"", ""vi"")"),"Việc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nh"&amp;"ạc.")</f>
        <v>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nhạc.</v>
      </c>
      <c r="D2118" s="2"/>
    </row>
    <row r="2119">
      <c r="A2119" s="1" t="s">
        <v>3399</v>
      </c>
      <c r="B2119" s="1" t="s">
        <v>3400</v>
      </c>
      <c r="C2119" s="2" t="str">
        <f>IFERROR(__xludf.DUMMYFUNCTION("GOOGLETRANSLATE(B2119, ""en"", ""vi"")"),"Bản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[[T01I12M23E34_45S56I67G78N89A90T01U"&amp;"12R23E34]4 t5im6e 7si8gn9at0ur1e2] không điển hình và di chuyển với tốc độ vừa phải. Thuộc thể loại [G1E2N3R4E5], âm nhạc thể hiện âm thanh riêng biệt của [A1R2T3I4S5T6].")</f>
        <v>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[[T01I12M23E34_45S56I67G78N89A90T01U12R23E34]4 t5im6e 7si8gn9at0ur1e2] không điển hình và di chuyển với tốc độ vừa phải. Thuộc thể loại [G1E2N3R4E5], âm nhạc thể hiện âm thanh riêng biệt của [A1R2T3I4S5T6].</v>
      </c>
      <c r="D2119" s="2"/>
    </row>
    <row r="2120">
      <c r="A2120" s="1" t="s">
        <v>194</v>
      </c>
      <c r="B2120" s="1" t="s">
        <v>3401</v>
      </c>
      <c r="C2120" s="2" t="str">
        <f>IFERROR(__xludf.DUMMYFUNCTION("GOOGLETRANSLATE(B2120, ""en"", ""vi"")"),"Âm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n"&amp;"hưng mặc dù ngắn gọn nhưng nó lại có nhịp điệu tràn đầy năng lượng đặc biệt. Âm nhạc còn trở nên phong phú hơn nhờ sử dụng [I1N2S3T4R5U6M7E8N9T0S1] và [[T01I12M23E34_45S56I67G78N89A90T01U12R23E34]4 t5im6e 7si8gn9at0ur1e2] của nó mang lại cho nó một cấu tr"&amp;"úc độc đáo. Bản nhạc này được phát ở mức [te0mp1o2] vừa phải và thấm đẫm cảm giác [E1M2O3T4I5O6N7] vừa phải. Nhìn chung, nó là một tác phẩm quyến rũ thể hiện bố cục và màn trình diễn khéo léo của những người sáng tạo ra nó.")</f>
        <v>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nhưng mặc dù ngắn gọn nhưng nó lại có nhịp điệu tràn đầy năng lượng đặc biệt. Âm nhạc còn trở nên phong phú hơn nhờ sử dụng [I1N2S3T4R5U6M7E8N9T0S1] và [[T01I12M23E34_45S56I67G78N89A90T01U12R23E34]4 t5im6e 7si8gn9at0ur1e2] của nó mang lại cho nó một cấu trúc độc đáo. Bản nhạc này được phát ở mức [te0mp1o2] vừa phải và thấm đẫm cảm giác [E1M2O3T4I5O6N7] vừa phải. Nhìn chung, nó là một tác phẩm quyến rũ thể hiện bố cục và màn trình diễn khéo léo của những người sáng tạo ra nó.</v>
      </c>
      <c r="D2120" s="2"/>
    </row>
    <row r="2121">
      <c r="A2121" s="1" t="s">
        <v>2222</v>
      </c>
      <c r="B2121" s="1" t="s">
        <v>3402</v>
      </c>
      <c r="C2121" s="2" t="str">
        <f>IFERROR(__xludf.DUMMYFUNCTION("GOOGLETRANSLATE(B2121, ""en"", ""vi"")"),"Bản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c"&amp;"ố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tá"&amp;"c động tổng thể của nó đến người nghe.")</f>
        <v>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tác động tổng thể của nó đến người nghe.</v>
      </c>
      <c r="D2121" s="2"/>
    </row>
    <row r="2122">
      <c r="A2122" s="1" t="s">
        <v>3403</v>
      </c>
      <c r="B2122" s="1" t="s">
        <v>3404</v>
      </c>
      <c r="C2122" s="2" t="str">
        <f>IFERROR(__xludf.DUMMYFUNCTION("GOOGLETRANSLATE(B2122, ""en"", ""vi"")"),"Bài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c"&amp;"huyển động với tốc độ nhẹ nhàng.")</f>
        <v>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chuyển động với tốc độ nhẹ nhàng.</v>
      </c>
      <c r="D2122" s="2"/>
    </row>
    <row r="2123">
      <c r="A2123" s="1" t="s">
        <v>333</v>
      </c>
      <c r="B2123" s="1" t="s">
        <v>3405</v>
      </c>
      <c r="C2123" s="2" t="str">
        <f>IFERROR(__xludf.DUMMYFUNCTION("GOOGLETRANSLATE(B2123, ""en"", ""vi"")"),"Bản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[I1N2S3T4R5U6M7E8N9T"&amp;"0S1] và [ti0me1 s2ig3na4tu5re6] của âm nhạc là [T1I2M3E4_5S6I7G8N9A0T1U2R3E4]. Được phát ở tốc độ nhanh [te0mp1o2], nhạc này được xác định bởi [E1M2O3T4I5O6N7].")</f>
        <v>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[I1N2S3T4R5U6M7E8N9T0S1] và [ti0me1 s2ig3na4tu5re6] của âm nhạc là [T1I2M3E4_5S6I7G8N9A0T1U2R3E4]. Được phát ở tốc độ nhanh [te0mp1o2], nhạc này được xác định bởi [E1M2O3T4I5O6N7].</v>
      </c>
      <c r="D2123" s="2"/>
    </row>
    <row r="2124">
      <c r="A2124" s="1" t="s">
        <v>3406</v>
      </c>
      <c r="B2124" s="1" t="s">
        <v>3407</v>
      </c>
      <c r="C2124" s="2" t="str">
        <f>IFERROR(__xludf.DUMMYFUNCTION("GOOGLETRANSLATE(B2124, ""en"", ""vi"")"),"Với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nhiên,"&amp;"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do"&amp;" loại nhạc này tạo ra.")</f>
        <v>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 loại nhạc này tạo ra.</v>
      </c>
      <c r="D2124" s="2"/>
    </row>
    <row r="2125">
      <c r="A2125" s="1" t="s">
        <v>2035</v>
      </c>
      <c r="B2125" s="1" t="s">
        <v>3408</v>
      </c>
      <c r="C2125" s="2" t="str">
        <f>IFERROR(__xludf.DUMMYFUNCTION("GOOGLETRANSLATE(B2125, ""en"", ""vi"")"),"Bài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s2ig3na4tu5re6"&amp;"] khác thường có thể tạo thêm cảm giác phức tạp hoặc hấp dẫn cho bản nhạc, có khả năng khơi dậy sự quan tâm của người nghe thích âm nhạc khác với cấu trúc truyền thống hơn. Nhìn chung, sự kết hợp giữa [te0mp1o2] vừa phải và [ti0me1 s2ig3na4tu5re6] độc đáo"&amp;" tạo ra trải nghiệm nghe độc ​​đáo, nổi bật so với các tác phẩm âm nhạc điển hình hơn.")</f>
        <v>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 khác thường có thể tạo thêm cảm giác phức tạp hoặc hấp dẫn cho bản nhạc, có khả năng khơi dậy sự quan tâm của người nghe thích âm nhạc khác với cấu trúc truyền thống hơn. Nhìn chung, sự kết hợp giữa [te0mp1o2] vừa phải và [ti0me1 s2ig3na4tu5re6] độc đáo tạo ra trải nghiệm nghe độc ​​đáo, nổi bật so với các tác phẩm âm nhạc điển hình hơn.</v>
      </c>
      <c r="D2125" s="2"/>
    </row>
    <row r="2126">
      <c r="A2126" s="1" t="s">
        <v>367</v>
      </c>
      <c r="B2126" s="1" t="s">
        <v>3409</v>
      </c>
      <c r="C2126" s="2" t="str">
        <f>IFERROR(__xludf.DUMMYFUNCTION("GOOGLETRANSLATE(B2126, ""en"", ""vi"")"),"Sự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"&amp;"nhau,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v"&amp;"ị.")</f>
        <v>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vị.</v>
      </c>
      <c r="D2126" s="2"/>
    </row>
    <row r="2127">
      <c r="A2127" s="1" t="s">
        <v>1394</v>
      </c>
      <c r="B2127" s="1" t="s">
        <v>3410</v>
      </c>
      <c r="C2127" s="2" t="str">
        <f>IFERROR(__xludf.DUMMYFUNCTION("GOOGLETRANSLATE(B2127, ""en"", ""vi"")"),"Âm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giọn"&amp;"g nói con người hoặc có lẽ làm nổi bật tầm quan trọng của sự im lặng và sự đơn giản trong âm nhạc.")</f>
        <v>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giọng nói con người hoặc có lẽ làm nổi bật tầm quan trọng của sự im lặng và sự đơn giản trong âm nhạc.</v>
      </c>
      <c r="D2127" s="2"/>
    </row>
    <row r="2128">
      <c r="A2128" s="1" t="s">
        <v>3411</v>
      </c>
      <c r="B2128" s="1" t="s">
        <v>3412</v>
      </c>
      <c r="C2128" s="2" t="str">
        <f>IFERROR(__xludf.DUMMYFUNCTION("GOOGLETRANSLATE(B2128, ""en"", ""vi"")"),"Âm nhạc được cung cấp mang đến trải nghiệm nghe đa dạng và năng động, với dải cao độ trải dài [R1A2N3G4E5] [oc0ta1ve2s3]. Việc sử dụng [[K01E12Y23]3 k4ey5] tạo ra bảng âm thanh phong phú và sống động, bổ sung cho bản chất cảm xúc của âm nhạc. Đáng chú ý, "&amp;"bài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"&amp;"nhạc.")</f>
        <v>Âm nhạc được cung cấp mang đến trải nghiệm nghe đa dạng và năng động, với dải cao độ trải dài [R1A2N3G4E5] [oc0ta1ve2s3]. Việc sử dụng [[K01E12Y23]3 k4ey5] tạo ra bảng âm thanh phong phú và sống động, bổ sung cho bản chất cảm xúc của âm nhạc. Đáng chú ý, 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nhạc.</v>
      </c>
      <c r="D2128" s="2"/>
    </row>
    <row r="2129">
      <c r="A2129" s="1" t="s">
        <v>1841</v>
      </c>
      <c r="B2129" s="1" t="s">
        <v>3413</v>
      </c>
      <c r="C2129" s="2" t="str">
        <f>IFERROR(__xludf.DUMMYFUNCTION("GOOGLETRANSLATE(B2129, ""en"", ""vi"")"),"Loại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h"&amp;"át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[te0mp1o"&amp;"2] vừa phải mang lại trải nghiệm nghe thoải mái. Nhìn chung, bài hát này thể hiện những yếu tố phức tạp và quyến rũ đặc trưng cho thể loại này và sẽ khiến người nghe hoàn toàn hài lòng.")</f>
        <v>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[te0mp1o2] vừa phải mang lại trải nghiệm nghe thoải mái. Nhìn chung, bài hát này thể hiện những yếu tố phức tạp và quyến rũ đặc trưng cho thể loại này và sẽ khiến người nghe hoàn toàn hài lòng.</v>
      </c>
      <c r="D2129" s="2"/>
    </row>
    <row r="2130">
      <c r="A2130" s="1" t="s">
        <v>3414</v>
      </c>
      <c r="B2130" s="1" t="s">
        <v>3415</v>
      </c>
      <c r="C2130" s="2" t="str">
        <f>IFERROR(__xludf.DUMMYFUNCTION("GOOGLETRANSLATE(B2130, ""en"", ""vi"")"),"Bài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cuố"&amp;"n hút người nghe theo nhịp điệu không thay đổi.")</f>
        <v>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cuốn hút người nghe theo nhịp điệu không thay đổi.</v>
      </c>
      <c r="D2130" s="2"/>
    </row>
    <row r="2131">
      <c r="A2131" s="1" t="s">
        <v>2007</v>
      </c>
      <c r="B2131" s="1" t="s">
        <v>3416</v>
      </c>
      <c r="C2131" s="2" t="str">
        <f>IFERROR(__xludf.DUMMYFUNCTION("GOOGLETRANSLATE(B2131, ""en"", ""vi"")"),"Âm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nhị"&amp;"p điệu nổi bật tạo nên trải nghiệm âm nhạc lôi cuốn và hấp dẫn.")</f>
        <v>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nhịp điệu nổi bật tạo nên trải nghiệm âm nhạc lôi cuốn và hấp dẫn.</v>
      </c>
      <c r="D2131" s="2"/>
    </row>
    <row r="2132">
      <c r="A2132" s="1" t="s">
        <v>1044</v>
      </c>
      <c r="B2132" s="1" t="s">
        <v>3417</v>
      </c>
      <c r="C2132" s="2" t="str">
        <f>IFERROR(__xludf.DUMMYFUNCTION("GOOGLETRANSLATE(B2132, ""en"", ""vi"")"),"Bản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b"&amp;"ạn sẽ không tìm thấy bất kỳ [I1N2S3T4R5U6M7E8N9T0S1] nào trong đó. Ngoài ra, [ti0me1 s2ig3na4tu5re6] của bài hát này không được sử dụng phổ biến [T1I2M3E4_5S6I7G8N9A0T1U2R3E4]. Nó thoát khỏi khuôn mẫu điển hình của thể loại [G1E2N3R4E5].")</f>
        <v>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bạn sẽ không tìm thấy bất kỳ [I1N2S3T4R5U6M7E8N9T0S1] nào trong đó. Ngoài ra, [ti0me1 s2ig3na4tu5re6] của bài hát này không được sử dụng phổ biến [T1I2M3E4_5S6I7G8N9A0T1U2R3E4]. Nó thoát khỏi khuôn mẫu điển hình của thể loại [G1E2N3R4E5].</v>
      </c>
      <c r="D2132" s="2"/>
    </row>
    <row r="2133">
      <c r="A2133" s="1" t="s">
        <v>21</v>
      </c>
      <c r="B2133" s="1" t="s">
        <v>3418</v>
      </c>
      <c r="C2133" s="2" t="str">
        <f>IFERROR(__xludf.DUMMYFUNCTION("GOOGLETRANSLATE(B2133, ""en"", ""vi"")"),"Loại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"&amp;"trở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n"&amp;"ày là một tác phẩm được chế tác đẹp mắt, kết hợp nhiều yếu tố âm nhạc khác nhau để gợi lên một cảm xúc cụ thể và tạo ấn tượng lâu dài cho người nghe.")</f>
        <v>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này là một tác phẩm được chế tác đẹp mắt, kết hợp nhiều yếu tố âm nhạc khác nhau để gợi lên một cảm xúc cụ thể và tạo ấn tượng lâu dài cho người nghe.</v>
      </c>
      <c r="D2133" s="2"/>
    </row>
    <row r="2134">
      <c r="A2134" s="1" t="s">
        <v>3419</v>
      </c>
      <c r="B2134" s="1" t="s">
        <v>3420</v>
      </c>
      <c r="C2134" s="2" t="str">
        <f>IFERROR(__xludf.DUMMYFUNCTION("GOOGLETRANSLATE(B2134, ""en"", ""vi"")"),"Loại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v"&amp;"ì nó chuyển động nhẹ nhàng và không có tính năng [I1N2S3T4R5U6M7E8N9T0S1]. Phong cách của bài hát cũng không tuân theo đặc trưng đặc trưng của thể loại [G1E2N3R4E5].")</f>
        <v>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vì nó chuyển động nhẹ nhàng và không có tính năng [I1N2S3T4R5U6M7E8N9T0S1]. Phong cách của bài hát cũng không tuân theo đặc trưng đặc trưng của thể loại [G1E2N3R4E5].</v>
      </c>
      <c r="D2134" s="2"/>
    </row>
    <row r="2135">
      <c r="A2135" s="1" t="s">
        <v>797</v>
      </c>
      <c r="B2135" s="1" t="s">
        <v>3421</v>
      </c>
      <c r="C2135" s="2" t="str">
        <f>IFERROR(__xludf.DUMMYFUNCTION("GOOGLETRANSLATE(B2135, ""en"", ""vi"")"),"Ngoài ra, [te0mp1o2] là [T1E2M3P4O5] nhịp mỗi phút và chữ ký [ke0y1] là [K1E2Y3_4S5I6G7N8A9T0U1R2E3]. Tác phẩm có nhiều loại nhạc cụ bao gồm [I1N2S3T4R5U6M7E8N9T0S1_2U3S4E5D6]. Người sáng tác nhạc là [C1O2M3P4O5S6E7R8_9N0A1M2E3]. Bản thân âm nhạc mang lại"&amp;" cảm giác [TÂM TRẠNG/ THỂ LOẠI] và thường được phát trong [THÔNG TIN/CÀI ĐẶT]. Nhìn chung, âm nhạc là một tác phẩm phức tạp và được trau chuốt kỹ lưỡng, thể hiện tài năng và kỹ năng của người soạn nhạc.")</f>
        <v>Ngoài ra, [te0mp1o2] là [T1E2M3P4O5] nhịp mỗi phút và chữ ký [ke0y1] là [K1E2Y3_4S5I6G7N8A9T0U1R2E3]. Tác phẩm có nhiều loại nhạc cụ bao gồm [I1N2S3T4R5U6M7E8N9T0S1_2U3S4E5D6]. Người sáng tác nhạc là [C1O2M3P4O5S6E7R8_9N0A1M2E3]. Bản thân âm nhạc mang lại cảm giác [TÂM TRẠNG/ THỂ LOẠI] và thường được phát trong [THÔNG TIN/CÀI ĐẶT]. Nhìn chung, âm nhạc là một tác phẩm phức tạp và được trau chuốt kỹ lưỡng, thể hiện tài năng và kỹ năng của người soạn nhạc.</v>
      </c>
      <c r="D2135" s="2"/>
    </row>
    <row r="2136">
      <c r="A2136" s="1" t="s">
        <v>3422</v>
      </c>
      <c r="B2136" s="1" t="s">
        <v>3423</v>
      </c>
      <c r="C2136" s="2" t="str">
        <f>IFERROR(__xludf.DUMMYFUNCTION("GOOGLETRANSLATE(B2136, ""en"", ""vi"")"),"Giai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"&amp;"tràn đầy năng lượng và sống động.")</f>
        <v>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tràn đầy năng lượng và sống động.</v>
      </c>
      <c r="D2136" s="2"/>
    </row>
    <row r="2137">
      <c r="A2137" s="1" t="s">
        <v>142</v>
      </c>
      <c r="B2137" s="1" t="s">
        <v>3424</v>
      </c>
      <c r="C2137" s="2" t="str">
        <f>IFERROR(__xludf.DUMMYFUNCTION("GOOGLETRANSLATE(B2137, ""en"", ""vi"")"),"Phạm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t"&amp;"âm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b"&amp;"ản nhạc sẽ thiếu chiều sâu và độ phức tạp, khiến người nghe khó có thể cảm nhận hết vẻ đẹp của bản nhạc.")</f>
        <v>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bản nhạc sẽ thiếu chiều sâu và độ phức tạp, khiến người nghe khó có thể cảm nhận hết vẻ đẹp của bản nhạc.</v>
      </c>
      <c r="D2137" s="2"/>
    </row>
    <row r="2138">
      <c r="A2138" s="1" t="s">
        <v>3425</v>
      </c>
      <c r="B2138" s="1" t="s">
        <v>3426</v>
      </c>
      <c r="C2138" s="2" t="str">
        <f>IFERROR(__xludf.DUMMYFUNCTION("GOOGLETRANSLATE(B2138, ""en"", ""vi"")"),"Dải cao độ của [R1A2N3G4E5] [oc0ta1ve2s3] tạo thêm nét đặc biệt cho âm nhạc, nhấn mạnh chiều sâu cảm xúc của nó, trong khi [[K01E12Y23]3 k4ey5] mang lại âm thanh mạnh mẽ và đáng nhớ. Với thời lượng chạy [T1M213] giây, bài hát thể hiện nhịp điệu sôi động. "&amp;"Cố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f>
        <v>Dải cao độ của [R1A2N3G4E5] [oc0ta1ve2s3] tạo thêm nét đặc biệt cho âm nhạc, nhấn mạnh chiều sâu cảm xúc của nó, trong khi [[K01E12Y23]3 k4ey5] mang lại âm thanh mạnh mẽ và đáng nhớ. Với thời lượng chạy [T1M213] giây, bài hát thể hiện nhịp điệu sôi động. 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v>
      </c>
      <c r="D2138" s="2"/>
    </row>
    <row r="2139">
      <c r="A2139" s="1" t="s">
        <v>572</v>
      </c>
      <c r="B2139" s="1" t="s">
        <v>3427</v>
      </c>
      <c r="C2139" s="2" t="str">
        <f>IFERROR(__xludf.DUMMYFUNCTION("GOOGLETRANSLATE(B2139, ""en"", ""vi"")"),"Bản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f>
        <v>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v>
      </c>
      <c r="D2139" s="2"/>
    </row>
    <row r="2140">
      <c r="A2140" s="1" t="s">
        <v>3428</v>
      </c>
      <c r="B2140" s="1" t="s">
        <v>3429</v>
      </c>
      <c r="C2140" s="2" t="str">
        <f>IFERROR(__xludf.DUMMYFUNCTION("GOOGLETRANSLATE(B2140, ""en"", ""vi"")"),"Dự án âm nhạc gợi lên phản ứng cảm xúc mạnh mẽ. Bài hát trong dự án di chuyển với tốc độ nhanh và bao gồm khoảng [[N01U12M23_34B45A56R67S78]8 b9ar0s1].")</f>
        <v>Dự án âm nhạc gợi lên phản ứng cảm xúc mạnh mẽ. Bài hát trong dự án di chuyển với tốc độ nhanh và bao gồm khoảng [[N01U12M23_34B45A56R67S78]8 b9ar0s1].</v>
      </c>
      <c r="D2140" s="2"/>
    </row>
    <row r="2141">
      <c r="A2141" s="1" t="s">
        <v>3430</v>
      </c>
      <c r="B2141" s="1" t="s">
        <v>3431</v>
      </c>
      <c r="C2141" s="2" t="str">
        <f>IFERROR(__xludf.DUMMYFUNCTION("GOOGLETRANSLATE(B2141, ""en"", ""vi"")"),"[[K01E12Y23]3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[[N01U12M23_3"&amp;"4B45A56R67S78]8 b9ar0s1], tạo nên bản chất [E1M2O3T4I5O6N7] cho bố cục tổng thể.")</f>
        <v>[[K01E12Y23]3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[[N01U12M23_34B45A56R67S78]8 b9ar0s1], tạo nên bản chất [E1M2O3T4I5O6N7] cho bố cục tổng thể.</v>
      </c>
      <c r="D2141" s="2"/>
    </row>
    <row r="2142">
      <c r="A2142" s="1" t="s">
        <v>950</v>
      </c>
      <c r="B2142" s="1" t="s">
        <v>3432</v>
      </c>
      <c r="C2142" s="2" t="str">
        <f>IFERROR(__xludf.DUMMYFUNCTION("GOOGLETRANSLATE(B2142, ""en"", ""vi"")"),"Bản nhạc này được sáng tác trong [[K01E12Y23]3 k4ey5] và có độ dài [T1M213] giây. Nó có đồng hồ đo [T1I2M3E4_5S6I7G8N9A0T1U2R3E4].")</f>
        <v>Bản nhạc này được sáng tác trong [[K01E12Y23]3 k4ey5] và có độ dài [T1M213] giây. Nó có đồng hồ đo [T1I2M3E4_5S6I7G8N9A0T1U2R3E4].</v>
      </c>
      <c r="D2142" s="2"/>
    </row>
    <row r="2143">
      <c r="A2143" s="1" t="s">
        <v>3433</v>
      </c>
      <c r="B2143" s="1" t="s">
        <v>3434</v>
      </c>
      <c r="C2143" s="2" t="str">
        <f>IFERROR(__xludf.DUMMYFUNCTION("GOOGLETRANSLATE(B2143, ""en"", ""vi"")"),"Bài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lượ"&amp;"ng thô sơ và tự nhiên của âm nhạc.")</f>
        <v>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lượng thô sơ và tự nhiên của âm nhạc.</v>
      </c>
      <c r="D2143" s="2"/>
    </row>
    <row r="2144">
      <c r="A2144" s="1" t="s">
        <v>2426</v>
      </c>
      <c r="B2144" s="1" t="s">
        <v>3435</v>
      </c>
      <c r="C2144" s="2" t="str">
        <f>IFERROR(__xludf.DUMMYFUNCTION("GOOGLETRANSLATE(B2144, ""en"", ""vi"")"),"Phạm vi cao độ của bản nhạc này là [R1A2N3G4E5] [oc0ta1ve2s3] mang lại trải nghiệm nghe độc ​​đáo và đáng nhớ, trong khi [[K01E12Y23]3 k4ey5] mang lại chất lượng cảm xúc đặc biệt. Chạy trong [T1M213] giây, nhịp điệu êm dịu và nhẹ nhàng của bài hát tạo nên"&amp;" giai điệu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túy"&amp;" của phong cách [G1E2N3R4E5] nhưng nó lại mang sức hút riêng.")</f>
        <v>Phạm vi cao độ của bản nhạc này là [R1A2N3G4E5] [oc0ta1ve2s3] mang lại trải nghiệm nghe độc ​​đáo và đáng nhớ, trong khi [[K01E12Y23]3 k4ey5] mang lại chất lượng cảm xúc đặc biệt. Chạy trong [T1M213] giây, nhịp điệu êm dịu và nhẹ nhàng của bài hát tạo nên giai điệu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 của phong cách [G1E2N3R4E5] nhưng nó lại mang sức hút riêng.</v>
      </c>
      <c r="D2144" s="2"/>
    </row>
    <row r="2145">
      <c r="A2145" s="1" t="s">
        <v>3436</v>
      </c>
      <c r="B2145" s="1" t="s">
        <v>3437</v>
      </c>
      <c r="C2145" s="2" t="str">
        <f>IFERROR(__xludf.DUMMYFUNCTION("GOOGLETRANSLATE(B2145, ""en"", ""vi"")"),"Bài hát có thời gian phát là [T1M213] giây và có nhịp điệu sống động, trong khi đáng chú ý là thiếu [I1N2S3T4R5U6M7E8N9T0S1]. Với [te0mp1o2] vừa phải, bài hát này bao gồm [[N01U12M23_34B45A56R67S78]8 b9ar0s1].")</f>
        <v>Bài hát có thời gian phát là [T1M213] giây và có nhịp điệu sống động, trong khi đáng chú ý là thiếu [I1N2S3T4R5U6M7E8N9T0S1]. Với [te0mp1o2] vừa phải, bài hát này bao gồm [[N01U12M23_34B45A56R67S78]8 b9ar0s1].</v>
      </c>
      <c r="D2145" s="2"/>
    </row>
    <row r="2146">
      <c r="A2146" s="1" t="s">
        <v>79</v>
      </c>
      <c r="B2146" s="1" t="s">
        <v>3438</v>
      </c>
      <c r="C2146" s="2" t="str">
        <f>IFERROR(__xludf.DUMMYFUNCTION("GOOGLETRANSLATE(B2146, ""en"", ""vi"")"),"Bản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[I1N2S3T4R5U6M7E8N9"&amp;"T0S1] và có tính năng [[T01I12M23E34_45S56I67G78N89A90T01U12R23E34]4 t5im6e 7si8gn9at0ur1e2 không thông thường. Với nhịp điệu chậm rãi, âm nhạc phát ra [E1M2O3T4I5O6N7].")</f>
        <v>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[I1N2S3T4R5U6M7E8N9T0S1] và có tính năng [[T01I12M23E34_45S56I67G78N89A90T01U12R23E34]4 t5im6e 7si8gn9at0ur1e2 không thông thường. Với nhịp điệu chậm rãi, âm nhạc phát ra [E1M2O3T4I5O6N7].</v>
      </c>
      <c r="D2146" s="2"/>
    </row>
    <row r="2147">
      <c r="A2147" s="1" t="s">
        <v>1029</v>
      </c>
      <c r="B2147" s="1" t="s">
        <v>3439</v>
      </c>
      <c r="C2147" s="2" t="str">
        <f>IFERROR(__xludf.DUMMYFUNCTION("GOOGLETRANSLATE(B2147,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thư giãn và tĩnh lặng. Không có [I1N2S3T4R5U6M7E8N9T0S1] trong tác phẩm này, đi kèm với [te0mp1o2] vừa phải.")</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thư giãn và tĩnh lặng. Không có [I1N2S3T4R5U6M7E8N9T0S1] trong tác phẩm này, đi kèm với [te0mp1o2] vừa phải.</v>
      </c>
      <c r="D2147" s="2"/>
    </row>
    <row r="2148">
      <c r="A2148" s="1" t="s">
        <v>1841</v>
      </c>
      <c r="B2148" s="1" t="s">
        <v>3440</v>
      </c>
      <c r="C2148" s="2" t="str">
        <f>IFERROR(__xludf.DUMMYFUNCTION("GOOGLETRANSLATE(B2148, ""en"", ""vi"")"),"Âm nhạc được đề cập là sự thể hiện thực sự của thể loại [G1E2N3R4E5], được sáng tác trong [[K01E12Y23]3 k4ey5] và được biểu diễn bằng [I1N2S3T4R5U6M7E8N9T0S1]. Nó có [[T01I12M23E34_45S56I67G78N89A90T01U12R23E34]4 t5im6e 7si8gn9at0ur1e2] bất thường và có t"&amp;"hời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 "&amp;"kết hợp của các yếu tố âm nhạc phức tạp khiến nó trở thành một tác phẩm độc đáo và quyến rũ trong thể loại của nó.")</f>
        <v>Âm nhạc được đề cập là sự thể hiện thực sự của thể loại [G1E2N3R4E5], được sáng tác trong [[K01E12Y23]3 k4ey5] và được biểu diễn bằng [I1N2S3T4R5U6M7E8N9T0S1]. Nó có [[T01I12M23E34_45S56I67G78N89A90T01U12R23E34]4 t5im6e 7si8gn9at0ur1e2] bất thường và có thời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 kết hợp của các yếu tố âm nhạc phức tạp khiến nó trở thành một tác phẩm độc đáo và quyến rũ trong thể loại của nó.</v>
      </c>
      <c r="D2148" s="2"/>
    </row>
    <row r="2149">
      <c r="A2149" s="1" t="s">
        <v>398</v>
      </c>
      <c r="B2149" s="1" t="s">
        <v>3441</v>
      </c>
      <c r="C2149" s="2" t="str">
        <f>IFERROR(__xludf.DUMMYFUNCTION("GOOGLETRANSLATE(B2149, ""en"", ""vi"")"),"Đây là bài hát dài [T1M213] giây với nhịp [T1I2M3E4_5S6I7G8N9A0T1U2R3E4].")</f>
        <v>Đây là bài hát dài [T1M213] giây với nhịp [T1I2M3E4_5S6I7G8N9A0T1U2R3E4].</v>
      </c>
      <c r="D2149" s="2"/>
    </row>
    <row r="2150">
      <c r="A2150" s="1" t="s">
        <v>15</v>
      </c>
      <c r="B2150" s="1" t="s">
        <v>3442</v>
      </c>
      <c r="C2150" s="2" t="str">
        <f>IFERROR(__xludf.DUMMYFUNCTION("GOOGLETRANSLATE(B2150, ""en"", ""vi"")"),"Bản nhạc được chơi ở tốc độ vừa phải với thời gian phát là [T1M213] giây. Phạm vi cao độ cụ thể của [R1A2N3G4E5] [oc0ta1ve2s3] được sử dụng, tạo ra âm thanh gắn kết và thống nhất trong suốt bài hát. [[K01E12Y23]3 k4ey5] làm tăng thêm âm thanh mạnh mẽ và đ"&amp;"áng nhớ của bản nhạc.")</f>
        <v>Bản nhạc được chơi ở tốc độ vừa phải với thời gian phát là [T1M213] giây. Phạm vi cao độ cụ thể của [R1A2N3G4E5] [oc0ta1ve2s3] được sử dụng, tạo ra âm thanh gắn kết và thống nhất trong suốt bài hát. [[K01E12Y23]3 k4ey5] làm tăng thêm âm thanh mạnh mẽ và đáng nhớ của bản nhạc.</v>
      </c>
      <c r="D2150" s="2"/>
    </row>
    <row r="2151">
      <c r="A2151" s="1" t="s">
        <v>23</v>
      </c>
      <c r="B2151" s="1" t="s">
        <v>3443</v>
      </c>
      <c r="C2151" s="2" t="str">
        <f>IFERROR(__xludf.DUMMYFUNCTION("GOOGLETRANSLATE(B2151, ""en"", ""vi"")"),"Bản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đ"&amp;"áo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f>
        <v>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v>
      </c>
      <c r="D2151" s="2"/>
    </row>
    <row r="2152">
      <c r="A2152" s="1" t="s">
        <v>1007</v>
      </c>
      <c r="B2152" s="1" t="s">
        <v>3444</v>
      </c>
      <c r="C2152" s="2" t="str">
        <f>IFERROR(__xludf.DUMMYFUNCTION("GOOGLETRANSLATE(B2152, ""en"", ""vi"")"),"Bài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"&amp;"giữa [ke0y1] và [te0mp1o2] làm nổi bật tính linh hoạt và khả năng thu hút đông đảo khán giả của bài hát. Nhìn chung, việc sử dụng các yếu tố âm nhạc này sẽ tạo ra một bố cục hấp dẫn, vừa hấp dẫn vừa dễ nghe.")</f>
        <v>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giữa [ke0y1] và [te0mp1o2] làm nổi bật tính linh hoạt và khả năng thu hút đông đảo khán giả của bài hát. Nhìn chung, việc sử dụng các yếu tố âm nhạc này sẽ tạo ra một bố cục hấp dẫn, vừa hấp dẫn vừa dễ nghe.</v>
      </c>
      <c r="D2152" s="2"/>
    </row>
    <row r="2153">
      <c r="A2153" s="1" t="s">
        <v>521</v>
      </c>
      <c r="B2153" s="1" t="s">
        <v>3445</v>
      </c>
      <c r="C2153" s="2" t="str">
        <f>IFERROR(__xludf.DUMMYFUNCTION("GOOGLETRANSLATE(B2153, ""en"", ""vi"")"),"Việc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n"&amp;"hau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h"&amp;"ợp với nhau để tạo ra trải nghiệm âm nhạc mạnh mẽ và có tác động.")</f>
        <v>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hợp với nhau để tạo ra trải nghiệm âm nhạc mạnh mẽ và có tác động.</v>
      </c>
      <c r="D2153" s="2"/>
    </row>
    <row r="2154">
      <c r="A2154" s="1" t="s">
        <v>703</v>
      </c>
      <c r="B2154" s="1" t="s">
        <v>3446</v>
      </c>
      <c r="C2154" s="2" t="str">
        <f>IFERROR(__xludf.DUMMYFUNCTION("GOOGLETRANSLATE(B2154, ""en"", ""vi"")"),"[[K01E12Y23]3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qu"&amp;"y ước, càng góp phần tạo nên âm thanh độc đáo và khác biệt. Cùng với nhau, những yếu tố này tạo nên trải nghiệm âm nhạc mạnh mẽ, thu hút sự chú ý của người nghe và gợi lên những cảm xúc mạnh mẽ.")</f>
        <v>[[K01E12Y23]3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quy ước, càng góp phần tạo nên âm thanh độc đáo và khác biệt. Cùng với nhau, những yếu tố này tạo nên trải nghiệm âm nhạc mạnh mẽ, thu hút sự chú ý của người nghe và gợi lên những cảm xúc mạnh mẽ.</v>
      </c>
      <c r="D2154" s="2"/>
    </row>
    <row r="2155">
      <c r="A2155" s="1" t="s">
        <v>3447</v>
      </c>
      <c r="B2155" s="1" t="s">
        <v>3448</v>
      </c>
      <c r="C2155" s="2" t="str">
        <f>IFERROR(__xludf.DUMMYFUNCTION("GOOGLETRANSLATE(B2155, ""en"", ""vi"")"),"Phạm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n"&amp;"ày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tro"&amp;"ng khi tuân thủ nhịp điệu cụ thể.")</f>
        <v>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trong khi tuân thủ nhịp điệu cụ thể.</v>
      </c>
      <c r="D2155" s="2"/>
    </row>
    <row r="2156">
      <c r="A2156" s="1" t="s">
        <v>521</v>
      </c>
      <c r="B2156" s="1" t="s">
        <v>3449</v>
      </c>
      <c r="C2156" s="2" t="str">
        <f>IFERROR(__xludf.DUMMYFUNCTION("GOOGLETRANSLATE(B2156, ""en"", ""vi"")"),"Khi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bài"&amp;"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nhạ"&amp;"c đáng nhớ và có tác động mạnh mẽ.")</f>
        <v>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nhạc đáng nhớ và có tác động mạnh mẽ.</v>
      </c>
      <c r="D2156" s="2"/>
    </row>
    <row r="2157">
      <c r="A2157" s="1" t="s">
        <v>3293</v>
      </c>
      <c r="B2157" s="1" t="s">
        <v>3450</v>
      </c>
      <c r="C2157" s="2" t="str">
        <f>IFERROR(__xludf.DUMMYFUNCTION("GOOGLETRANSLATE(B2157, ""en"", ""vi"")"),"Bài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n"&amp;"ắm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[G1E2N3R"&amp;"4E5].")</f>
        <v>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[G1E2N3R4E5].</v>
      </c>
      <c r="D2157" s="2"/>
    </row>
    <row r="2158">
      <c r="A2158" s="1" t="s">
        <v>771</v>
      </c>
      <c r="B2158" s="1" t="s">
        <v>3451</v>
      </c>
      <c r="C2158" s="2" t="str">
        <f>IFERROR(__xludf.DUMMYFUNCTION("GOOGLETRANSLATE(B2158,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gi"&amp;"ây,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hì"&amp;"nh của âm thanh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hình của âm thanh [G1E2N3R4E5].</v>
      </c>
      <c r="D2158" s="2"/>
    </row>
    <row r="2159">
      <c r="A2159" s="1" t="s">
        <v>3452</v>
      </c>
      <c r="B2159" s="1" t="s">
        <v>3453</v>
      </c>
      <c r="C2159" s="2" t="str">
        <f>IFERROR(__xludf.DUMMYFUNCTION("GOOGLETRANSLATE(B2159, ""en"", ""vi"")"),"Phần giai điệu của bài hát này được đặc trưng bởi âm thanh riêng biệt của [I1N2S3T4R5U6M7E8N9T0], trong khi nhịp điệu ổn định và vừa phải. Không giống như các bài hát khác, [I1N2S3T4R5U6M7E8N9T0S1] không được đưa vào như một phần nhạc cụ trong bản nhạc cụ"&amp;" thể này.")</f>
        <v>Phần giai điệu của bài hát này được đặc trưng bởi âm thanh riêng biệt của [I1N2S3T4R5U6M7E8N9T0], trong khi nhịp điệu ổn định và vừa phải. Không giống như các bài hát khác, [I1N2S3T4R5U6M7E8N9T0S1] không được đưa vào như một phần nhạc cụ trong bản nhạc cụ thể này.</v>
      </c>
      <c r="D2159" s="2"/>
    </row>
    <row r="2160">
      <c r="A2160" s="1" t="s">
        <v>469</v>
      </c>
      <c r="B2160" s="1" t="s">
        <v>3454</v>
      </c>
      <c r="C2160" s="2" t="str">
        <f>IFERROR(__xludf.DUMMYFUNCTION("GOOGLETRANSLATE(B2160, ""en"", ""vi"")"),"Âm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[te"&amp;"0mp1o2]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thành"&amp;" một bản nhạc độc đáo và hấp dẫn để nghe.")</f>
        <v>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 một bản nhạc độc đáo và hấp dẫn để nghe.</v>
      </c>
      <c r="D2160" s="2"/>
    </row>
    <row r="2161">
      <c r="A2161" s="1" t="s">
        <v>2356</v>
      </c>
      <c r="B2161" s="1" t="s">
        <v>3455</v>
      </c>
      <c r="C2161" s="2" t="str">
        <f>IFERROR(__xludf.DUMMYFUNCTION("GOOGLETRANSLATE(B2161, ""en"", ""vi"")"),"Âm thanh của bài hát bị ảnh hưởng nặng nề bởi thể loại [G1E2N3R4E5], trong đó đáng chú ý là sự vắng mặt của [I1N2S3T4R5U6M7E8N9T0S1].")</f>
        <v>Âm thanh của bài hát bị ảnh hưởng nặng nề bởi thể loại [G1E2N3R4E5], trong đó đáng chú ý là sự vắng mặt của [I1N2S3T4R5U6M7E8N9T0S1].</v>
      </c>
      <c r="D2161" s="2"/>
    </row>
    <row r="2162">
      <c r="A2162" s="1" t="s">
        <v>2322</v>
      </c>
      <c r="B2162" s="1" t="s">
        <v>3456</v>
      </c>
      <c r="C2162" s="2" t="str">
        <f>IFERROR(__xludf.DUMMYFUNCTION("GOOGLETRANSLATE(B2162, ""en"", ""vi"")"),"[ke0y1]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"&amp;"của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c"&amp;"ảm xúc của âm nhạc tạo nên trải nghiệm nghe thực sự độc đáo và đáng nhớ.")</f>
        <v>[ke0y1]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cảm xúc của âm nhạc tạo nên trải nghiệm nghe thực sự độc đáo và đáng nhớ.</v>
      </c>
      <c r="D2162" s="2"/>
    </row>
    <row r="2163">
      <c r="A2163" s="1" t="s">
        <v>3457</v>
      </c>
      <c r="B2163" s="1" t="s">
        <v>3458</v>
      </c>
      <c r="C2163" s="2" t="str">
        <f>IFERROR(__xludf.DUMMYFUNCTION("GOOGLETRANSLATE(B2163, ""en"", ""vi"")"),"Nhịp điệu của bài hát vừa phải và có khoảng [[N01U12M23_34B45A56R67S78]8 b9ar0s1] trong bài hát này. Tuy nhiên, bất chấp nhịp điệu của nó, bạn sẽ không thể di chuyển đôi chân của mình theo bài hát này vì bạn sẽ không nghe thấy bất kỳ [I1N2S3T4R5U6M7E8N9T0"&amp;"S1] nào trong đó.")</f>
        <v>Nhịp điệu của bài hát vừa phải và có khoảng [[N01U12M23_34B45A56R67S78]8 b9ar0s1] trong bài hát này. Tuy nhiên, bất chấp nhịp điệu của nó, bạn sẽ không thể di chuyển đôi chân của mình theo bài hát này vì bạn sẽ không nghe thấy bất kỳ [I1N2S3T4R5U6M7E8N9T0S1] nào trong đó.</v>
      </c>
      <c r="D2163" s="2"/>
    </row>
    <row r="2164">
      <c r="A2164" s="1" t="s">
        <v>3459</v>
      </c>
      <c r="B2164" s="1" t="s">
        <v>3460</v>
      </c>
      <c r="C2164" s="2" t="str">
        <f>IFERROR(__xludf.DUMMYFUNCTION("GOOGLETRANSLATE(B2164, ""en"", ""vi"")"),"Việc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ra"&amp;", [ti0me1 s2ig3na4tu5re6] của bài hát không điển hình, càng góp phần tạo nên sự khác biệt của nó.")</f>
        <v>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 [ti0me1 s2ig3na4tu5re6] của bài hát không điển hình, càng góp phần tạo nên sự khác biệt của nó.</v>
      </c>
      <c r="D2164" s="2"/>
    </row>
    <row r="2165">
      <c r="A2165" s="1" t="s">
        <v>3461</v>
      </c>
      <c r="B2165" s="1" t="s">
        <v>3462</v>
      </c>
      <c r="C2165" s="2" t="str">
        <f>IFERROR(__xludf.DUMMYFUNCTION("GOOGLETRANSLATE(B2165, ""en"", ""vi"")"),"[[K01E12Y23]3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câ"&amp;"n bằng, tạo ra một sáng tác độc đáo khác với các đặc điểm điển hình của phong cách [G1E2N3R4E5]. Trải dài [[N01U12M23_34B45A56R67S78]8 b9ar0s1], nó ghi lại bầu không khí khác biệt và quyến rũ.")</f>
        <v>[[K01E12Y23]3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cân bằng, tạo ra một sáng tác độc đáo khác với các đặc điểm điển hình của phong cách [G1E2N3R4E5]. Trải dài [[N01U12M23_34B45A56R67S78]8 b9ar0s1], nó ghi lại bầu không khí khác biệt và quyến rũ.</v>
      </c>
      <c r="D2165" s="2"/>
    </row>
    <row r="2166">
      <c r="A2166" s="1" t="s">
        <v>116</v>
      </c>
      <c r="B2166" s="1" t="s">
        <v>3463</v>
      </c>
      <c r="C2166" s="2" t="str">
        <f>IFERROR(__xludf.DUMMYFUNCTION("GOOGLETRANSLATE(B2166, ""en"", ""vi"")"),"Bài hát này có thời lượng chạy là [T1M213] giây và bao gồm [[N01U12M23_34B45A56R67S78]8 b9ar0s1]. Nhịp điệu của bài hát thoải mái, vừa phải.")</f>
        <v>Bài hát này có thời lượng chạy là [T1M213] giây và bao gồm [[N01U12M23_34B45A56R67S78]8 b9ar0s1]. Nhịp điệu của bài hát thoải mái, vừa phải.</v>
      </c>
      <c r="D2166" s="2"/>
    </row>
    <row r="2167">
      <c r="A2167" s="1" t="s">
        <v>3464</v>
      </c>
      <c r="B2167" s="1" t="s">
        <v>3465</v>
      </c>
      <c r="C2167" s="2" t="str">
        <f>IFERROR(__xludf.DUMMYFUNCTION("GOOGLETRANSLATE(B2167,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hát"&amp;"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[[N01U12M23_34B45A5"&amp;"6R67S78]8 b9ar0s1].")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[[N01U12M23_34B45A56R67S78]8 b9ar0s1].</v>
      </c>
      <c r="D2167" s="2"/>
    </row>
    <row r="2168">
      <c r="A2168" s="1" t="s">
        <v>1572</v>
      </c>
      <c r="B2168" s="1" t="s">
        <v>3466</v>
      </c>
      <c r="C2168" s="2" t="str">
        <f>IFERROR(__xludf.DUMMYFUNCTION("GOOGLETRANSLATE(B2168, ""en"", ""vi"")"),"Bản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và"&amp;" nó có tính năng [I1N2S3T4R5U6M7E8N9T0S1]. Âm thanh của bản nhạc bị ảnh hưởng nhiều bởi thể loại [G1E2N3R4E5].")</f>
        <v>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 nó có tính năng [I1N2S3T4R5U6M7E8N9T0S1]. Âm thanh của bản nhạc bị ảnh hưởng nhiều bởi thể loại [G1E2N3R4E5].</v>
      </c>
      <c r="D2168" s="2"/>
    </row>
    <row r="2169">
      <c r="A2169" s="1" t="s">
        <v>3467</v>
      </c>
      <c r="B2169" s="1" t="s">
        <v>3468</v>
      </c>
      <c r="C2169" s="2" t="str">
        <f>IFERROR(__xludf.DUMMYFUNCTION("GOOGLETRANSLATE(B2169, ""en"", ""vi"")"),"Bản nhạc này có nhịp [T1I2M3E4_5S6I7G8N9A0T1U2R3E4] và việc sử dụng [[K01E12Y23]3 k4ey5] tạo ra một bầu không khí khác biệt. Bài hát bao gồm khoảng [[N01U12M23_34B45A56R67S78]8 b9ar0s1] và phải có các nhạc cụ cụ thể.")</f>
        <v>Bản nhạc này có nhịp [T1I2M3E4_5S6I7G8N9A0T1U2R3E4] và việc sử dụng [[K01E12Y23]3 k4ey5] tạo ra một bầu không khí khác biệt. Bài hát bao gồm khoảng [[N01U12M23_34B45A56R67S78]8 b9ar0s1] và phải có các nhạc cụ cụ thể.</v>
      </c>
      <c r="D2169" s="2"/>
    </row>
    <row r="2170">
      <c r="A2170" s="1" t="s">
        <v>2490</v>
      </c>
      <c r="B2170" s="1" t="s">
        <v>3469</v>
      </c>
      <c r="C2170" s="2" t="str">
        <f>IFERROR(__xludf.DUMMYFUNCTION("GOOGLETRANSLATE(B2170,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nhịp"&amp;"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[[N01U12M23_34B"&amp;"45A56R67S78]8 b9ar0s1], thể hiện sáng tác độc đáo của nó.")</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[[N01U12M23_34B45A56R67S78]8 b9ar0s1], thể hiện sáng tác độc đáo của nó.</v>
      </c>
      <c r="D2170" s="2"/>
    </row>
    <row r="2171">
      <c r="A2171" s="1" t="s">
        <v>521</v>
      </c>
      <c r="B2171" s="1" t="s">
        <v>3470</v>
      </c>
      <c r="C2171" s="2" t="str">
        <f>IFERROR(__xludf.DUMMYFUNCTION("GOOGLETRANSLATE(B2171, ""en"", ""vi"")"),"Loại nhạc này mang đến trải nghiệm nghe đa dạng và sống động với dải cao độ trải dài [R1A2N3G4E5] [oc0ta1ve2s3]. Ngoài ra, bài hát có thời lượng phát là [T1M213] giây, mang đến cho người nghe nhiều thời gian để đắm mình trong những giai điệu và hòa âm phứ"&amp;"c tạp. Dù được thưởng thức làm nhạc nền hay làm trọng tâm chính của buổi nghe, dải cao độ rộng và thời gian phát dài của bài hát này khiến bài hát này trở thành một trải nghiệm âm nhạc hấp dẫn và quyến rũ.")</f>
        <v>Loại nhạc này mang đến trải nghiệm nghe đa dạng và sống động với dải cao độ trải dài [R1A2N3G4E5] [oc0ta1ve2s3]. Ngoài ra, bài hát có thời lượng phát là [T1M213] giây, mang đến cho người nghe nhiều thời gian để đắm mình trong những giai điệu và hòa âm phức tạp. Dù được thưởng thức làm nhạc nền hay làm trọng tâm chính của buổi nghe, dải cao độ rộng và thời gian phát dài của bài hát này khiến bài hát này trở thành một trải nghiệm âm nhạc hấp dẫn và quyến rũ.</v>
      </c>
      <c r="D2171" s="2"/>
    </row>
    <row r="2172">
      <c r="A2172" s="1" t="s">
        <v>381</v>
      </c>
      <c r="B2172" s="1" t="s">
        <v>3471</v>
      </c>
      <c r="C2172" s="2" t="str">
        <f>IFERROR(__xludf.DUMMYFUNCTION("GOOGLETRANSLATE(B2172, ""en"", ""vi"")"),"Khi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lự"&amp;"a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tấn"&amp;" công mạnh mẽ của trống bẫy, việc sử dụng cẩn thận nhạc cụ có thể nâng bản sáng tác âm nhạc lên tầm cao biểu đạt mới.")</f>
        <v>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 công mạnh mẽ của trống bẫy, việc sử dụng cẩn thận nhạc cụ có thể nâng bản sáng tác âm nhạc lên tầm cao biểu đạt mới.</v>
      </c>
      <c r="D2172" s="2"/>
    </row>
    <row r="2173">
      <c r="A2173" s="1" t="s">
        <v>766</v>
      </c>
      <c r="B2173" s="1" t="s">
        <v>3472</v>
      </c>
      <c r="C2173" s="2" t="str">
        <f>IFERROR(__xludf.DUMMYFUNCTION("GOOGLETRANSLATE(B2173, ""en"", ""vi"")"),"[[K01E12Y23]3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"&amp;"âm thanh và cảm nhận tổng thể của âm nhạc, góp phần đáng kể vào tác động và hiệu quả của nó.")</f>
        <v>[[K01E12Y23]3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âm thanh và cảm nhận tổng thể của âm nhạc, góp phần đáng kể vào tác động và hiệu quả của nó.</v>
      </c>
      <c r="D2173" s="2"/>
    </row>
    <row r="2174">
      <c r="A2174" s="1" t="s">
        <v>3473</v>
      </c>
      <c r="B2174" s="1" t="s">
        <v>3474</v>
      </c>
      <c r="C2174" s="2" t="str">
        <f>IFERROR(__xludf.DUMMYFUNCTION("GOOGLETRANSLATE(B2174, ""en"", ""vi"")"),"Bản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p"&amp;"hong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f>
        <v>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v>
      </c>
      <c r="D2174" s="2"/>
    </row>
    <row r="2175">
      <c r="A2175" s="1" t="s">
        <v>1354</v>
      </c>
      <c r="B2175" s="1" t="s">
        <v>3475</v>
      </c>
      <c r="C2175" s="2" t="str">
        <f>IFERROR(__xludf.DUMMYFUNCTION("GOOGLETRANSLATE(B2175, ""en"", ""vi"")"),"Trong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k"&amp;"hiến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[G1E2N3R"&amp;"4E5] điển hình.")</f>
        <v>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[G1E2N3R4E5] điển hình.</v>
      </c>
      <c r="D2175" s="2"/>
    </row>
    <row r="2176">
      <c r="A2176" s="1" t="s">
        <v>3476</v>
      </c>
      <c r="B2176" s="1" t="s">
        <v>3477</v>
      </c>
      <c r="C2176" s="2" t="str">
        <f>IFERROR(__xludf.DUMMYFUNCTION("GOOGLETRANSLATE(B2176, ""en"", ""vi"")"),"Bài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cũn"&amp;"g rất thư giãn và tĩnh lặng. Nhìn chung, sự kết hợp giữa cao độ, nhịp điệu và thể loại khiến bài hát này trở thành một bản nhạc độc đáo và hấp dẫn.")</f>
        <v>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cũng rất thư giãn và tĩnh lặng. Nhìn chung, sự kết hợp giữa cao độ, nhịp điệu và thể loại khiến bài hát này trở thành một bản nhạc độc đáo và hấp dẫn.</v>
      </c>
      <c r="D2176" s="2"/>
    </row>
    <row r="2177">
      <c r="A2177" s="1" t="s">
        <v>400</v>
      </c>
      <c r="B2177" s="1" t="s">
        <v>3478</v>
      </c>
      <c r="C2177" s="2" t="str">
        <f>IFERROR(__xludf.DUMMYFUNCTION("GOOGLETRANSLATE(B2177, ""en"", ""vi"")"),"Đây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chắn"&amp;" sẽ khiến người nghe nhảy theo. Với độ dài [T1M213] giây, đây là lựa chọn hoàn hảo để phát radio hoặc đưa vào danh sách bài tập luyện.")</f>
        <v>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 sẽ khiến người nghe nhảy theo. Với độ dài [T1M213] giây, đây là lựa chọn hoàn hảo để phát radio hoặc đưa vào danh sách bài tập luyện.</v>
      </c>
      <c r="D2177" s="2"/>
    </row>
    <row r="2178">
      <c r="A2178" s="1" t="s">
        <v>3479</v>
      </c>
      <c r="B2178" s="1" t="s">
        <v>3480</v>
      </c>
      <c r="C2178" s="2" t="str">
        <f>IFERROR(__xludf.DUMMYFUNCTION("GOOGLETRANSLATE(B2178, ""en"", ""vi"")"),"Bài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[I1N2S3T4R5U"&amp;"6M7E8N9T0] là nhạc cụ chính cho bản nhạc giai điệu. Bài hát được chơi ở tốc độ vừa phải, giúp người nghe hoàn toàn đắm mình trong nhịp điệu nhẹ nhàng của nó.")</f>
        <v>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[I1N2S3T4R5U6M7E8N9T0] là nhạc cụ chính cho bản nhạc giai điệu. Bài hát được chơi ở tốc độ vừa phải, giúp người nghe hoàn toàn đắm mình trong nhịp điệu nhẹ nhàng của nó.</v>
      </c>
      <c r="D2178" s="2"/>
    </row>
    <row r="2179">
      <c r="A2179" s="1" t="s">
        <v>1370</v>
      </c>
      <c r="B2179" s="1" t="s">
        <v>3481</v>
      </c>
      <c r="C2179" s="2" t="str">
        <f>IFERROR(__xludf.DUMMYFUNCTION("GOOGLETRANSLATE(B2179, ""en"", ""vi"")"),"Bản nhạc này là một bài hát có tốc độ vừa phải, kéo dài [T1M213] giây và có dải cao độ trong [R1A2N3G4E5] [oc0ta1ve2s3].")</f>
        <v>Bản nhạc này là một bài hát có tốc độ vừa phải, kéo dài [T1M213] giây và có dải cao độ trong [R1A2N3G4E5] [oc0ta1ve2s3].</v>
      </c>
      <c r="D2179" s="2"/>
    </row>
    <row r="2180">
      <c r="A2180" s="1" t="s">
        <v>263</v>
      </c>
      <c r="B2180" s="1" t="s">
        <v>3482</v>
      </c>
      <c r="C2180" s="2" t="str">
        <f>IFERROR(__xludf.DUMMYFUNCTION("GOOGLETRANSLATE(B2180, ""en"", ""vi"")"),"Trong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đ"&amp;"iều này thể hiện rõ hơn khả năng của nhạc sĩ trong việc khám phá những sắc thái này trong một cấu trúc cố định. Nhìn chung, phạm vi cao độ hạn chế của âm nhạc và bố cục có cấu trúc tạo ra một môi trường nơi kỹ năng và tính nghệ thuật của nhạc sĩ có thể tỏ"&amp;"a sáng.")</f>
        <v>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điều này thể hiện rõ hơn khả năng của nhạc sĩ trong việc khám phá những sắc thái này trong một cấu trúc cố định. Nhìn chung, phạm vi cao độ hạn chế của âm nhạc và bố cục có cấu trúc tạo ra một môi trường nơi kỹ năng và tính nghệ thuật của nhạc sĩ có thể tỏa sáng.</v>
      </c>
      <c r="D2180" s="2"/>
    </row>
    <row r="2181">
      <c r="A2181" s="1" t="s">
        <v>400</v>
      </c>
      <c r="B2181" s="1" t="s">
        <v>3483</v>
      </c>
      <c r="C2181" s="2" t="str">
        <f>IFERROR(__xludf.DUMMYFUNCTION("GOOGLETRANSLATE(B2181, ""en"", ""vi"")"),"Câu đã cho không đầy đủ và không chứa bất kỳ thông tin nào có thể kết hợp với các câu khác để tạo thành một đoạn văn. Tôi sẽ cần thêm ngữ cảnh hoặc câu bổ sung để tạo một đoạn văn mạch lạc. Vui lòng cung cấp cho tôi thêm chi tiết hoặc thông tin để tôi có "&amp;"thể hỗ trợ bạn tốt hơn.")</f>
        <v>Câu đã cho không đầy đủ và không chứa bất kỳ thông tin nào có thể kết hợp với các câu khác để tạo thành một đoạn văn. Tôi sẽ cần thêm ngữ cảnh hoặc câu bổ sung để tạo một đoạn văn mạch lạc. Vui lòng cung cấp cho tôi thêm chi tiết hoặc thông tin để tôi có thể hỗ trợ bạn tốt hơn.</v>
      </c>
      <c r="D2181" s="2"/>
    </row>
    <row r="2182">
      <c r="A2182" s="1" t="s">
        <v>53</v>
      </c>
      <c r="B2182" s="1" t="s">
        <v>3484</v>
      </c>
      <c r="C2182" s="2" t="str">
        <f>IFERROR(__xludf.DUMMYFUNCTION("GOOGLETRANSLATE(B2182, ""en"", ""vi"")"),"Bản nhạc này truyền tải âm thanh độc đáo và cộng hưởng nhờ sử dụng [[K01E12Y23]3 k4ey5] và phạm vi cao độ của nó nằm trong [R1A2N3G4E5] [oc0ta1ve2s3].")</f>
        <v>Bản nhạc này truyền tải âm thanh độc đáo và cộng hưởng nhờ sử dụng [[K01E12Y23]3 k4ey5] và phạm vi cao độ của nó nằm trong [R1A2N3G4E5] [oc0ta1ve2s3].</v>
      </c>
      <c r="D2182" s="2"/>
    </row>
    <row r="2183">
      <c r="A2183" s="1" t="s">
        <v>333</v>
      </c>
      <c r="B2183" s="1" t="s">
        <v>3485</v>
      </c>
      <c r="C2183" s="2" t="str">
        <f>IFERROR(__xludf.DUMMYFUNCTION("GOOGLETRANSLATE(B2183, ""en"", ""vi"")"),"Dải cao độ của [R1A2N3G4E5] [oc0ta1ve2s3] tạo thêm nét đặc biệt cho âm nhạc, nhấn mạnh chiều sâu cảm xúc của nó, trong khi [[K01E12Y23]3 k4ey5] mang lại âm thanh mạnh mẽ và đáng nhớ. Bắt đầu ở [T1M213] giây, bài hát này quyến rũ với nhịp điệu cực kỳ mãnh "&amp;"liệt và có nhiều [I1N2S3T4R5U6M7E8N9T0S1]. Đặt trong [[T01I12M23E34_45S56I67G78N89A90T01U12R23E34]4 t5im6e 7si8gn9at0ur1e2], âm nhạc di chuyển với tốc độ nhanh [te0mp1o2], truyền tải hiệu quả [E1M2O3T4I5O6N7].")</f>
        <v>Dải cao độ của [R1A2N3G4E5] [oc0ta1ve2s3] tạo thêm nét đặc biệt cho âm nhạc, nhấn mạnh chiều sâu cảm xúc của nó, trong khi [[K01E12Y23]3 k4ey5] mang lại âm thanh mạnh mẽ và đáng nhớ. Bắt đầu ở [T1M213] giây, bài hát này quyến rũ với nhịp điệu cực kỳ mãnh liệt và có nhiều [I1N2S3T4R5U6M7E8N9T0S1]. Đặt trong [[T01I12M23E34_45S56I67G78N89A90T01U12R23E34]4 t5im6e 7si8gn9at0ur1e2], âm nhạc di chuyển với tốc độ nhanh [te0mp1o2], truyền tải hiệu quả [E1M2O3T4I5O6N7].</v>
      </c>
      <c r="D2183" s="2"/>
    </row>
    <row r="2184">
      <c r="A2184" s="1" t="s">
        <v>3486</v>
      </c>
      <c r="B2184" s="1" t="s">
        <v>3487</v>
      </c>
      <c r="C2184" s="2" t="str">
        <f>IFERROR(__xludf.DUMMYFUNCTION("GOOGLETRANSLATE(B2184, ""en"", ""vi"")"),"Âm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k"&amp;"ỹ thuật này. Điều thú vị là không có [I1N2S3T4R5U6M7E8N9T0S1] trong bài hát và nó bao gồm khoảng [[N01U12M23_34B45A56R67S78]8 b9ar0s1], khiến nó trở thành một ví dụ điển hình cho thể loại của nó.")</f>
        <v>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kỹ thuật này. Điều thú vị là không có [I1N2S3T4R5U6M7E8N9T0S1] trong bài hát và nó bao gồm khoảng [[N01U12M23_34B45A56R67S78]8 b9ar0s1], khiến nó trở thành một ví dụ điển hình cho thể loại của nó.</v>
      </c>
      <c r="D2184" s="2"/>
    </row>
    <row r="2185">
      <c r="A2185" s="1" t="s">
        <v>3488</v>
      </c>
      <c r="B2185" s="1" t="s">
        <v>3489</v>
      </c>
      <c r="C2185" s="2" t="str">
        <f>IFERROR(__xludf.DUMMYFUNCTION("GOOGLETRANSLATE(B2185, ""en"", ""vi"")"),"Bài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"&amp;"hình của thể loại [G1E2N3R4E5]. Trong suốt quá trình phát triển [[N01U12M23_34B45A56R67S78]8 b9ar0s1], bản nhạc này thể hiện một cách tiếp cận độc đáo và độc đáo.")</f>
        <v>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hình của thể loại [G1E2N3R4E5]. Trong suốt quá trình phát triển [[N01U12M23_34B45A56R67S78]8 b9ar0s1], bản nhạc này thể hiện một cách tiếp cận độc đáo và độc đáo.</v>
      </c>
      <c r="D2185" s="2"/>
    </row>
    <row r="2186">
      <c r="A2186" s="1" t="s">
        <v>1564</v>
      </c>
      <c r="B2186" s="1" t="s">
        <v>3490</v>
      </c>
      <c r="C2186" s="2" t="str">
        <f>IFERROR(__xludf.DUMMYFUNCTION("GOOGLETRANSLATE(B2186, ""en"", ""vi"")"),"Âm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kỳ"&amp;" nhạc cụ nào. Âm nhạc tuân theo nhịp [T1I2M3E4_5S6I7G8N9A0T1U2R3E4] và được phát ở tốc độ nhanh, đồng thời được đặc trưng bởi [E1M2O3T4I5O6N7] riêng biệt.")</f>
        <v>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 nhạc cụ nào. Âm nhạc tuân theo nhịp [T1I2M3E4_5S6I7G8N9A0T1U2R3E4] và được phát ở tốc độ nhanh, đồng thời được đặc trưng bởi [E1M2O3T4I5O6N7] riêng biệt.</v>
      </c>
      <c r="D2186" s="2"/>
    </row>
    <row r="2187">
      <c r="A2187" s="1" t="s">
        <v>416</v>
      </c>
      <c r="B2187" s="1" t="s">
        <v>3491</v>
      </c>
      <c r="C2187" s="2" t="str">
        <f>IFERROR(__xludf.DUMMYFUNCTION("GOOGLETRANSLATE(B2187, ""en"", ""vi"")"),"Với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tự"&amp;"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bản"&amp;" nhạc này còn thấm đẫm [E1M2O3T4I5O6N7], gợi lên trải nghiệm mạnh mẽ và lôi cuốn cho người nghe.")</f>
        <v>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 nhạc này còn thấm đẫm [E1M2O3T4I5O6N7], gợi lên trải nghiệm mạnh mẽ và lôi cuốn cho người nghe.</v>
      </c>
      <c r="D2187" s="2"/>
    </row>
    <row r="2188">
      <c r="A2188" s="1" t="s">
        <v>59</v>
      </c>
      <c r="B2188" s="1" t="s">
        <v>3492</v>
      </c>
      <c r="C2188" s="2" t="str">
        <f>IFERROR(__xludf.DUMMYFUNCTION("GOOGLETRANSLATE(B2188, ""en"", ""vi"")"),"Với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kh"&amp;"ông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"&amp;"nghe độc ​​đáo và giàu cảm xúc.")</f>
        <v>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nghe độc ​​đáo và giàu cảm xúc.</v>
      </c>
      <c r="D2188" s="2"/>
    </row>
    <row r="2189">
      <c r="A2189" s="1" t="s">
        <v>3493</v>
      </c>
      <c r="B2189" s="1" t="s">
        <v>3494</v>
      </c>
      <c r="C2189" s="2" t="str">
        <f>IFERROR(__xludf.DUMMYFUNCTION("GOOGLETRANSLATE(B2189, ""en"", ""vi"")"),"[[K01E12Y23]3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"&amp;"biệt so với chuẩn mực.")</f>
        <v>[[K01E12Y23]3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biệt so với chuẩn mực.</v>
      </c>
      <c r="D2189" s="2"/>
    </row>
    <row r="2190">
      <c r="A2190" s="1" t="s">
        <v>3495</v>
      </c>
      <c r="B2190" s="1" t="s">
        <v>3496</v>
      </c>
      <c r="C2190" s="2" t="str">
        <f>IFERROR(__xludf.DUMMYFUNCTION("GOOGLETRANSLATE(B2190, ""en"", ""vi"")"),"Việc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vớ"&amp;"i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"&amp;"nghiệm âm nhạc phong phú và hấp dẫn, chắc chắn sẽ để lại ấn tượng lâu dài.")</f>
        <v>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nghiệm âm nhạc phong phú và hấp dẫn, chắc chắn sẽ để lại ấn tượng lâu dài.</v>
      </c>
      <c r="D2190" s="2"/>
    </row>
    <row r="2191">
      <c r="A2191" s="1" t="s">
        <v>3497</v>
      </c>
      <c r="B2191" s="1" t="s">
        <v>3498</v>
      </c>
      <c r="C2191" s="2" t="str">
        <f>IFERROR(__xludf.DUMMYFUNCTION("GOOGLETRANSLATE(B2191, ""en"", ""vi"")"),"Loại nhạc này mang đến trải nghiệm nghe đa dạng và sống động với dải cao độ trải dài [R1A2N3G4E5] [oc0ta1ve2s3]. Việc sử dụng [[K01E12Y23]3 k4ey5] tạo ra một bầu không khí khác biệt và nó nằm trong [T1I2M3E4_5S6I7G8N9A0T1U2R3E4]. Bản nhạc giai điệu không "&amp;"kết hợp việc sử dụng [I1N2S3T4R5U6M7E8N9T0] và bài hát di chuyển với tốc độ vừa phải. Nhìn chung, sự kết hợp của các yếu tố này tạo nên một tác phẩm âm nhạc độc đáo và hấp dẫn.")</f>
        <v>Loại nhạc này mang đến trải nghiệm nghe đa dạng và sống động với dải cao độ trải dài [R1A2N3G4E5] [oc0ta1ve2s3]. Việc sử dụng [[K01E12Y23]3 k4ey5] tạo ra một bầu không khí khác biệt và nó nằm trong [T1I2M3E4_5S6I7G8N9A0T1U2R3E4]. Bản nhạc giai điệu không kết hợp việc sử dụng [I1N2S3T4R5U6M7E8N9T0] và bài hát di chuyển với tốc độ vừa phải. Nhìn chung, sự kết hợp của các yếu tố này tạo nên một tác phẩm âm nhạc độc đáo và hấp dẫn.</v>
      </c>
      <c r="D2191" s="2"/>
    </row>
    <row r="2192">
      <c r="A2192" s="1" t="s">
        <v>3499</v>
      </c>
      <c r="B2192" s="1" t="s">
        <v>3500</v>
      </c>
      <c r="C2192" s="2" t="str">
        <f>IFERROR(__xludf.DUMMYFUNCTION("GOOGLETRANSLATE(B2192, ""en"", ""vi"")"),"Việc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b9ar0"&amp;"s1].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"&amp;"loại [G1E2N3R4E5]. Nhìn chung, sự kết hợp của các yếu tố khác thường trong bản nhạc này tạo ra trải nghiệm nghe có một không hai, chắc chắn sẽ thu hút khán giả.")</f>
        <v>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loại [G1E2N3R4E5]. Nhìn chung, sự kết hợp của các yếu tố khác thường trong bản nhạc này tạo ra trải nghiệm nghe có một không hai, chắc chắn sẽ thu hút khán giả.</v>
      </c>
      <c r="D2192" s="2"/>
    </row>
    <row r="2193">
      <c r="A2193" s="1" t="s">
        <v>110</v>
      </c>
      <c r="B2193" s="1" t="s">
        <v>3501</v>
      </c>
      <c r="C2193" s="2" t="str">
        <f>IFERROR(__xludf.DUMMYFUNCTION("GOOGLETRANSLATE(B2193, ""en"", ""vi"")"),"Việc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hát"&amp;"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cả"&amp;"m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f>
        <v>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v>
      </c>
      <c r="D2193" s="2"/>
    </row>
    <row r="2194">
      <c r="A2194" s="1" t="s">
        <v>703</v>
      </c>
      <c r="B2194" s="1" t="s">
        <v>3502</v>
      </c>
      <c r="C2194" s="2" t="str">
        <f>IFERROR(__xludf.DUMMYFUNCTION("GOOGLETRANSLATE(B2194, ""en"", ""vi"")"),"[[K01E12Y23]3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â"&amp;"m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"&amp;"cụ thể gây được tiếng vang cho người nghe. Nhìn chung, sự kết hợp của hai yếu tố âm nhạc này thể hiện sự sáng tạo, khéo léo của người sáng tác và mang lại trải nghiệm nghe hấp dẫn.")</f>
        <v>[[K01E12Y23]3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cụ thể gây được tiếng vang cho người nghe. Nhìn chung, sự kết hợp của hai yếu tố âm nhạc này thể hiện sự sáng tạo, khéo léo của người sáng tác và mang lại trải nghiệm nghe hấp dẫn.</v>
      </c>
      <c r="D2194" s="2"/>
    </row>
    <row r="2195">
      <c r="A2195" s="1" t="s">
        <v>3503</v>
      </c>
      <c r="B2195" s="1" t="s">
        <v>3504</v>
      </c>
      <c r="C2195" s="2" t="str">
        <f>IFERROR(__xludf.DUMMYFUNCTION("GOOGLETRANSLATE(B2195, ""en"", ""vi"")"),"Âm nhạc được làm phong phú bằng nhiều nhạc cụ khác nhau, có [ti0me1 s2ig3na4tu5re6 o7f 8[T91I02M13E24_35S46I57G68N79A80T91U02R13E24]3] và thời lượng của bài hát là [T1M213] giây.")</f>
        <v>Âm nhạc được làm phong phú bằng nhiều nhạc cụ khác nhau, có [ti0me1 s2ig3na4tu5re6 o7f 8[T91I02M13E24_35S46I57G68N79A80T91U02R13E24]3] và thời lượng của bài hát là [T1M213] giây.</v>
      </c>
      <c r="D2195" s="2"/>
    </row>
    <row r="2196">
      <c r="A2196" s="1" t="s">
        <v>2791</v>
      </c>
      <c r="B2196" s="1" t="s">
        <v>3505</v>
      </c>
      <c r="C2196" s="2" t="str">
        <f>IFERROR(__xludf.DUMMYFUNCTION("GOOGLETRANSLATE(B2196, ""en"", ""vi"")"),"Âm nhạc được phát ở mức thấp [te0mp1o2] trở nên sống động hơn nhờ sử dụng nhạc cụ và việc bổ sung [[K01E12Y23]3 k4ey5] sẽ tạo thêm hương vị độc đáo cho âm nhạc.")</f>
        <v>Âm nhạc được phát ở mức thấp [te0mp1o2] trở nên sống động hơn nhờ sử dụng nhạc cụ và việc bổ sung [[K01E12Y23]3 k4ey5] sẽ tạo thêm hương vị độc đáo cho âm nhạc.</v>
      </c>
      <c r="D2196" s="2"/>
    </row>
    <row r="2197">
      <c r="A2197" s="1" t="s">
        <v>3506</v>
      </c>
      <c r="B2197" s="1" t="s">
        <v>3507</v>
      </c>
      <c r="C2197" s="2" t="str">
        <f>IFERROR(__xludf.DUMMYFUNCTION("GOOGLETRANSLATE(B2197, ""en"", ""vi"")"),"Phần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b"&amp;"ài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bao"&amp;" phủ [[N01U12M23_34B 45A56R67S78]8 b9ar0s1]. Với thời gian phát là [T1M213] giây, bản nhạc này truyền tải [E1M2O3T4I5O6N7], mang đến cho người nghe trải nghiệm thực sự đắm chìm.")</f>
        <v>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 phủ [[N01U12M23_34B 45A56R67S78]8 b9ar0s1]. Với thời gian phát là [T1M213] giây, bản nhạc này truyền tải [E1M2O3T4I5O6N7], mang đến cho người nghe trải nghiệm thực sự đắm chìm.</v>
      </c>
      <c r="D2197" s="2"/>
    </row>
    <row r="2198">
      <c r="A2198" s="1" t="s">
        <v>3508</v>
      </c>
      <c r="B2198" s="1" t="s">
        <v>3509</v>
      </c>
      <c r="C2198" s="2" t="str">
        <f>IFERROR(__xludf.DUMMYFUNCTION("GOOGLETRANSLATE(B2198, ""en"", ""vi"")"),"Bản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lượng"&amp;" không khí độc đáo nhưng âm nhạc không hoàn toàn phù hợp với các đặc điểm thường gắn liền với thể loại [G1E2N3R4E5]. Tuy nhiên, việc lựa chọn [ke0y1] góp phần tạo nên tâm trạng chung, trong khi [ti0me1 s2ig3na4tu5re6] mang lại nền tảng nhịp nhàng cho bố c"&amp;"ục.")</f>
        <v>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 không khí độc đáo nhưng âm nhạc không hoàn toàn phù hợp với các đặc điểm thường gắn liền với thể loại [G1E2N3R4E5]. Tuy nhiên, việc lựa chọn [ke0y1] góp phần tạo nên tâm trạng chung, trong khi [ti0me1 s2ig3na4tu5re6] mang lại nền tảng nhịp nhàng cho bố cục.</v>
      </c>
      <c r="D2198" s="2"/>
    </row>
    <row r="2199">
      <c r="A2199" s="1" t="s">
        <v>521</v>
      </c>
      <c r="B2199" s="1" t="s">
        <v>3510</v>
      </c>
      <c r="C2199" s="2" t="str">
        <f>IFERROR(__xludf.DUMMYFUNCTION("GOOGLETRANSLATE(B2199, ""en"", ""vi"")"),"Phạm vi cao độ nhỏ gọn của [R1A2N3G4E5] [oc0ta1ve2s3], kết hợp với thời lượng [T1M213] giây của bài hát, mang lại màn trình diễn âm nhạc tập trung và có tác động.")</f>
        <v>Phạm vi cao độ nhỏ gọn của [R1A2N3G4E5] [oc0ta1ve2s3], kết hợp với thời lượng [T1M213] giây của bài hát, mang lại màn trình diễn âm nhạc tập trung và có tác động.</v>
      </c>
      <c r="D2199" s="2"/>
    </row>
    <row r="2200">
      <c r="A2200" s="1" t="s">
        <v>17</v>
      </c>
      <c r="B2200" s="1" t="s">
        <v>3511</v>
      </c>
      <c r="C2200" s="2" t="str">
        <f>IFERROR(__xludf.DUMMYFUNCTION("GOOGLETRANSLATE(B2200, ""en"", ""vi"")"),"Bản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"&amp;"Bài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l"&amp;"à một bản nhạc phải nghe đối với những ai đang tìm kiếm trải nghiệm âm nhạc độc đáo và hấp dẫn.")</f>
        <v>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là một bản nhạc phải nghe đối với những ai đang tìm kiếm trải nghiệm âm nhạc độc đáo và hấp dẫn.</v>
      </c>
      <c r="D2200" s="2"/>
    </row>
    <row r="2201">
      <c r="A2201" s="1" t="s">
        <v>3512</v>
      </c>
      <c r="B2201" s="1" t="s">
        <v>3513</v>
      </c>
      <c r="C2201" s="2" t="str">
        <f>IFERROR(__xludf.DUMMYFUNCTION("GOOGLETRANSLATE(B2201, ""en"", ""vi"")"),"Phạm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nhan"&amp;"h, âm nhạc tỏa ra [E1M2O3T4I5O6N7].")</f>
        <v>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nhanh, âm nhạc tỏa ra [E1M2O3T4I5O6N7].</v>
      </c>
      <c r="D2201" s="2"/>
    </row>
    <row r="2202">
      <c r="A2202" s="1" t="s">
        <v>2222</v>
      </c>
      <c r="B2202" s="1" t="s">
        <v>3514</v>
      </c>
      <c r="C2202" s="2" t="str">
        <f>IFERROR(__xludf.DUMMYFUNCTION("GOOGLETRANSLATE(B2202, ""en"", ""vi"")"),"Âm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dà"&amp;"i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n"&amp;"ó.")</f>
        <v>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nó.</v>
      </c>
      <c r="D2202" s="2"/>
    </row>
    <row r="2203">
      <c r="A2203" s="1" t="s">
        <v>3515</v>
      </c>
      <c r="B2203" s="1" t="s">
        <v>3516</v>
      </c>
      <c r="C2203" s="2" t="str">
        <f>IFERROR(__xludf.DUMMYFUNCTION("GOOGLETRANSLATE(B2203, ""en"", ""vi"")"),"Âm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f>
        <v>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v>
      </c>
      <c r="D2203" s="2"/>
    </row>
    <row r="2204">
      <c r="A2204" s="1" t="s">
        <v>400</v>
      </c>
      <c r="B2204" s="1" t="s">
        <v>3517</v>
      </c>
      <c r="C2204" s="2" t="str">
        <f>IFERROR(__xludf.DUMMYFUNCTION("GOOGLETRANSLATE(B2204, ""en"", ""vi"")"),"Thời lượng của bản nhạc là [T1M213] giây.")</f>
        <v>Thời lượng của bản nhạc là [T1M213] giây.</v>
      </c>
      <c r="D2204" s="2"/>
    </row>
    <row r="2205">
      <c r="A2205" s="1" t="s">
        <v>2007</v>
      </c>
      <c r="B2205" s="1" t="s">
        <v>3518</v>
      </c>
      <c r="C2205" s="2" t="str">
        <f>IFERROR(__xludf.DUMMYFUNCTION("GOOGLETRANSLATE(B2205, ""en"", ""vi"")"),"Bài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nghiệ"&amp;"m nghe thú vị và hấp dẫn, chắc chắn sẽ để lại ấn tượng lâu dài.")</f>
        <v>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nghiệm nghe thú vị và hấp dẫn, chắc chắn sẽ để lại ấn tượng lâu dài.</v>
      </c>
      <c r="D2205" s="2"/>
    </row>
    <row r="2206">
      <c r="A2206" s="1" t="s">
        <v>3519</v>
      </c>
      <c r="B2206" s="1" t="s">
        <v>3520</v>
      </c>
      <c r="C2206" s="2" t="str">
        <f>IFERROR(__xludf.DUMMYFUNCTION("GOOGLETRANSLATE(B2206, ""en"", ""vi"")"),"Phạm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s2ig3na"&amp;"4tu5re6] là [T1I2M3E4_5S6I7G8N9A0T1U2R3E4]. [I1N2S3T4R5U6M7E8N9T0S1] không có trong phần phối khí của bài hát này. Cùng với nhau, những yếu tố này tạo nên một tác phẩm âm nhạc riêng biệt và thống nhất.")</f>
        <v>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s2ig3na4tu5re6] là [T1I2M3E4_5S6I7G8N9A0T1U2R3E4]. [I1N2S3T4R5U6M7E8N9T0S1] không có trong phần phối khí của bài hát này. Cùng với nhau, những yếu tố này tạo nên một tác phẩm âm nhạc riêng biệt và thống nhất.</v>
      </c>
      <c r="D2206" s="2"/>
    </row>
    <row r="2207">
      <c r="A2207" s="1" t="s">
        <v>1304</v>
      </c>
      <c r="B2207" s="1" t="s">
        <v>3521</v>
      </c>
      <c r="C2207" s="2" t="str">
        <f>IFERROR(__xludf.DUMMYFUNCTION("GOOGLETRANSLATE(B2207, ""en"", ""vi"")"),"Bản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phần"&amp;"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f>
        <v>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v>
      </c>
      <c r="D2207" s="2"/>
    </row>
    <row r="2208">
      <c r="A2208" s="1" t="s">
        <v>1732</v>
      </c>
      <c r="B2208" s="1" t="s">
        <v>3522</v>
      </c>
      <c r="C2208" s="2" t="str">
        <f>IFERROR(__xludf.DUMMYFUNCTION("GOOGLETRANSLATE(B2208, ""en"", ""vi"")"),"Loại nhạc này mang lại trải nghiệm nghe đa dạng và sống động với dải cao độ trải dài [R1A2N3G4E5] [oc0ta1ve2s3] và lựa chọn hấp dẫn [[K01E12Y23]3 k4ey5]. Mặc dù là bài hát [T1M213] giây, [te0mp1o2] thoải mái và không điển hình [[T01I12M23E34_45S56I67G78N8"&amp;"9A90T01U12R23E34]4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đáo"&amp;" của nó. Mặc dù không phải là sự thể hiện thực sự của thể loại [G1E2N3R4E5] điển hình, nhưng bản nhạc này mang đến một phong cách mới mẻ và thể hiện sự sáng tạo cũng như tính linh hoạt của nghệ sĩ.")</f>
        <v>Loại nhạc này mang lại trải nghiệm nghe đa dạng và sống động với dải cao độ trải dài [R1A2N3G4E5] [oc0ta1ve2s3] và lựa chọn hấp dẫn [[K01E12Y23]3 k4ey5]. Mặc dù là bài hát [T1M213] giây, [te0mp1o2] thoải mái và không điển hình [[T01I12M23E34_45S56I67G78N89A90T01U12R23E34]4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đáo của nó. Mặc dù không phải là sự thể hiện thực sự của thể loại [G1E2N3R4E5] điển hình, nhưng bản nhạc này mang đến một phong cách mới mẻ và thể hiện sự sáng tạo cũng như tính linh hoạt của nghệ sĩ.</v>
      </c>
      <c r="D2208" s="2"/>
    </row>
    <row r="2209">
      <c r="A2209" s="1" t="s">
        <v>1199</v>
      </c>
      <c r="B2209" s="1" t="s">
        <v>3523</v>
      </c>
      <c r="C2209" s="2" t="str">
        <f>IFERROR(__xludf.DUMMYFUNCTION("GOOGLETRANSLATE(B2209, ""en"", ""vi"")"),"Loại nhạc này có âm thanh vang và độc đáo do sử dụng [[K01E12Y23]3 k4ey5] và phạm vi cao độ hạn chế là [R1A2N3G4E5] [oc0ta1ve2s3], cho phép nhấn mạnh hơn vào các sắc thái của giai điệu và nhịp điệu. Bài hát có nhịp điệu rất mạnh mẽ và lôi cuốn, được làm p"&amp;"hong phú hơn nhờ sử dụng [I1N2S3T4R5U6M7E8N9T0S1] và được phát ở mức cao [te0mp1o2]. Ngoài ra, bài hát này đi chệch khỏi chuẩn mực về [ti0me1 s2ig3na4tu5re6], tức là [T1I2M3E4_5S6I7G8N9A0T1U2R3E4] và phong cách của nó không phản ánh các đặc điểm thông thư"&amp;"ờng của thể loại [G1E2N3R4E5]. Nhìn chung, âm nhạc này mang lại trải nghiệm nghe khác biệt và quyến rũ, nổi bật so với những mong đợi truyền thống.")</f>
        <v>Loại nhạc này có âm thanh vang và độc đáo do sử dụng [[K01E12Y23]3 k4ey5] và phạm vi cao độ hạn chế là [R1A2N3G4E5] [oc0ta1ve2s3], cho phép nhấn mạnh hơn vào các sắc thái của giai điệu và nhịp điệu. Bài hát có nhịp điệu rất mạnh mẽ và lôi cuốn, được làm phong phú hơn nhờ sử dụng [I1N2S3T4R5U6M7E8N9T0S1] và được phát ở mức cao [te0mp1o2]. Ngoài ra, bài hát này đi chệch khỏi chuẩn mực về [ti0me1 s2ig3na4tu5re6], tức là [T1I2M3E4_5S6I7G8N9A0T1U2R3E4] và phong cách của nó không phản ánh các đặc điểm thông thường của thể loại [G1E2N3R4E5]. Nhìn chung, âm nhạc này mang lại trải nghiệm nghe khác biệt và quyến rũ, nổi bật so với những mong đợi truyền thống.</v>
      </c>
      <c r="D2209" s="2"/>
    </row>
    <row r="2210">
      <c r="A2210" s="1" t="s">
        <v>106</v>
      </c>
      <c r="B2210" s="1" t="s">
        <v>3524</v>
      </c>
      <c r="C2210" s="2" t="str">
        <f>IFERROR(__xludf.DUMMYFUNCTION("GOOGLETRANSLATE(B2210, ""en"", ""vi"")"),"Mặc dù không có [I1N2S3T4R5U6M7E8N9T0S1] nhưng nhịp điệu trong bài hát này rất êm dịu.")</f>
        <v>Mặc dù không có [I1N2S3T4R5U6M7E8N9T0S1] nhưng nhịp điệu trong bài hát này rất êm dịu.</v>
      </c>
      <c r="D2210" s="2"/>
    </row>
    <row r="2211">
      <c r="A2211" s="1" t="s">
        <v>1352</v>
      </c>
      <c r="B2211" s="1" t="s">
        <v>3525</v>
      </c>
      <c r="C2211" s="2" t="str">
        <f>IFERROR(__xludf.DUMMYFUNCTION("GOOGLETRANSLATE(B2211, ""en"", ""vi"")"),"Với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[I1N"&amp;"2S3T4R5U6M7E8N9T0S1]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[E"&amp;"1M2O3T4I5O6N7].")</f>
        <v>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[E1M2O3T4I5O6N7].</v>
      </c>
      <c r="D2211" s="2"/>
    </row>
    <row r="2212">
      <c r="A2212" s="1" t="s">
        <v>3526</v>
      </c>
      <c r="B2212" s="1" t="s">
        <v>3527</v>
      </c>
      <c r="C2212" s="2" t="str">
        <f>IFERROR(__xludf.DUMMYFUNCTION("GOOGLETRANSLATE(B2212, ""en"", ""vi"")"),"Bản nhạc này di chuyển với tốc độ cân bằng và [[K01E12Y23]3 k4ey5] mang lại cho nó chất lượng cảm xúc đặc biệt. Có [[N01U12M23_34B45A56R67S78]8 b9ar0s1] xuyên suốt bài hát, trong khi nhịp điệu vẫn dễ nghe.")</f>
        <v>Bản nhạc này di chuyển với tốc độ cân bằng và [[K01E12Y23]3 k4ey5] mang lại cho nó chất lượng cảm xúc đặc biệt. Có [[N01U12M23_34B45A56R67S78]8 b9ar0s1] xuyên suốt bài hát, trong khi nhịp điệu vẫn dễ nghe.</v>
      </c>
      <c r="D2212" s="2"/>
    </row>
    <row r="2213">
      <c r="A2213" s="1" t="s">
        <v>3528</v>
      </c>
      <c r="B2213" s="1" t="s">
        <v>3529</v>
      </c>
      <c r="C2213" s="2" t="str">
        <f>IFERROR(__xludf.DUMMYFUNCTION("GOOGLETRANSLATE(B2213, ""en"", ""vi"")"),"Bài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điển"&amp;" hình, mang đến trải nghiệm âm nhạc độc đáo.")</f>
        <v>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 hình, mang đến trải nghiệm âm nhạc độc đáo.</v>
      </c>
      <c r="D2213" s="2"/>
    </row>
    <row r="2214">
      <c r="A2214" s="1" t="s">
        <v>1278</v>
      </c>
      <c r="B2214" s="1" t="s">
        <v>3530</v>
      </c>
      <c r="C2214" s="2" t="str">
        <f>IFERROR(__xludf.DUMMYFUNCTION("GOOGLETRANSLATE(B2214, ""en"", ""vi"")"),"Sự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nhạc"&amp;".")</f>
        <v>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v>
      </c>
      <c r="D2214" s="2"/>
    </row>
    <row r="2215">
      <c r="A2215" s="1" t="s">
        <v>981</v>
      </c>
      <c r="B2215" s="1" t="s">
        <v>3531</v>
      </c>
      <c r="C2215" s="2" t="str">
        <f>IFERROR(__xludf.DUMMYFUNCTION("GOOGLETRANSLATE(B2215, ""en"", ""vi"")"),"Phạm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"&amp;"nhanh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đá"&amp;"o và quyến rũ.")</f>
        <v>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đáo và quyến rũ.</v>
      </c>
      <c r="D2215" s="2"/>
    </row>
    <row r="2216">
      <c r="A2216" s="1" t="s">
        <v>3532</v>
      </c>
      <c r="B2216" s="1" t="s">
        <v>3533</v>
      </c>
      <c r="C2216" s="2" t="str">
        <f>IFERROR(__xludf.DUMMYFUNCTION("GOOGLETRANSLATE(B2216, ""en"", ""vi"")"),"Bài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tổ"&amp;"ng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"&amp;"của [ke0y1].")</f>
        <v>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của [ke0y1].</v>
      </c>
      <c r="D2216" s="2"/>
    </row>
    <row r="2217">
      <c r="A2217" s="1" t="s">
        <v>136</v>
      </c>
      <c r="B2217" s="1" t="s">
        <v>3534</v>
      </c>
      <c r="C2217" s="2" t="str">
        <f>IFERROR(__xludf.DUMMYFUNCTION("GOOGLETRANSLATE(B2217, ""en"", ""vi"")"),"Bản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[I1N2S3T4R5U"&amp;"6M7E8N9T0S1].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khé"&amp;"o léo và cảm xúc.")</f>
        <v>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khéo léo và cảm xúc.</v>
      </c>
      <c r="D2217" s="2"/>
    </row>
    <row r="2218">
      <c r="A2218" s="1" t="s">
        <v>2141</v>
      </c>
      <c r="B2218" s="1" t="s">
        <v>3535</v>
      </c>
      <c r="C2218" s="2" t="str">
        <f>IFERROR(__xludf.DUMMYFUNCTION("GOOGLETRANSLATE(B2218, ""en"", ""vi"")"),"Việc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điệu"&amp;" [te0mp1o2] nhẹ nhàng và yên bình. [I1N2S3T4R5U6M7E8N9T0S1] không có trong bài hát này và nó sử dụng [[T01I12M23E34_45S56I67G78N89A90T01U12R23E34]4 t5im6e 7si8gn9at0ur1e2]. Di chuyển chậm rãi, âm nhạc thể hiện hiệu quả [E1M2O3T4I5O6N7].")</f>
        <v>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 [te0mp1o2] nhẹ nhàng và yên bình. [I1N2S3T4R5U6M7E8N9T0S1] không có trong bài hát này và nó sử dụng [[T01I12M23E34_45S56I67G78N89A90T01U12R23E34]4 t5im6e 7si8gn9at0ur1e2]. Di chuyển chậm rãi, âm nhạc thể hiện hiệu quả [E1M2O3T4I5O6N7].</v>
      </c>
      <c r="D2218" s="2"/>
    </row>
    <row r="2219">
      <c r="A2219" s="1" t="s">
        <v>541</v>
      </c>
      <c r="B2219" s="1" t="s">
        <v>3536</v>
      </c>
      <c r="C2219" s="2" t="str">
        <f>IFERROR(__xludf.DUMMYFUNCTION("GOOGLETRANSLATE(B2219, ""en"", ""vi"")"),"Âm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đẩy"&amp;"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th"&amp;"êm sinh lực.")</f>
        <v>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thêm sinh lực.</v>
      </c>
      <c r="D2219" s="2"/>
    </row>
    <row r="2220">
      <c r="A2220" s="1" t="s">
        <v>3537</v>
      </c>
      <c r="B2220" s="1" t="s">
        <v>3538</v>
      </c>
      <c r="C2220" s="2" t="str">
        <f>IFERROR(__xludf.DUMMYFUNCTION("GOOGLETRANSLATE(B2220, ""en"", ""vi"")"),"Âm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"&amp;"nhưng [ti0me1 s2ig3na4tu5re6] [T1I2M3E4_5S6I7G8N9A0T1U2R3E4] của nó không được sử dụng phổ biến và nhịp chậm giúp truyền tải [E1M2O3T4I5O6N7] qua âm nhạc.")</f>
        <v>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nhưng [ti0me1 s2ig3na4tu5re6] [T1I2M3E4_5S6I7G8N9A0T1U2R3E4] của nó không được sử dụng phổ biến và nhịp chậm giúp truyền tải [E1M2O3T4I5O6N7] qua âm nhạc.</v>
      </c>
      <c r="D2220" s="2"/>
    </row>
    <row r="2221">
      <c r="A2221" s="1" t="s">
        <v>1268</v>
      </c>
      <c r="B2221" s="1" t="s">
        <v>3539</v>
      </c>
      <c r="C2221" s="2" t="str">
        <f>IFERROR(__xludf.DUMMYFUNCTION("GOOGLETRANSLATE(B2221, ""en"", ""vi"")"),"Với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t"&amp;"oàn bộ thời lượng [T1M213]-giây của bản nhạc.")</f>
        <v>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toàn bộ thời lượng [T1M213]-giây của bản nhạc.</v>
      </c>
      <c r="D2221" s="2"/>
    </row>
    <row r="2222">
      <c r="A2222" s="1" t="s">
        <v>3540</v>
      </c>
      <c r="B2222" s="1" t="s">
        <v>3541</v>
      </c>
      <c r="C2222" s="2" t="str">
        <f>IFERROR(__xludf.DUMMYFUNCTION("GOOGLETRANSLATE(B2222, ""en"", ""vi"")"),"[ti0me1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phầ"&amp;"n beat tràn đầy năng lượng đặc biệt. Cùng với nhau, những yếu tố âm nhạc này tạo ra âm thanh độc đáo và quyến rũ giúp phân biệt bài hát này với những bài hát khác cùng thể loại.")</f>
        <v>[ti0me1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phần beat tràn đầy năng lượng đặc biệt. Cùng với nhau, những yếu tố âm nhạc này tạo ra âm thanh độc đáo và quyến rũ giúp phân biệt bài hát này với những bài hát khác cùng thể loại.</v>
      </c>
      <c r="D2222" s="2"/>
    </row>
    <row r="2223">
      <c r="A2223" s="1" t="s">
        <v>1011</v>
      </c>
      <c r="B2223" s="1" t="s">
        <v>3542</v>
      </c>
      <c r="C2223" s="2" t="str">
        <f>IFERROR(__xludf.DUMMYFUNCTION("GOOGLETRANSLATE(B2223, ""en"", ""vi"")"),"Bài hát truyền tải âm thanh độc đáo và vang dội khi sử dụng [[K01E12Y23]3 k4ey5] và có nhịp [te0mp1o2] chậm.")</f>
        <v>Bài hát truyền tải âm thanh độc đáo và vang dội khi sử dụng [[K01E12Y23]3 k4ey5] và có nhịp [te0mp1o2] chậm.</v>
      </c>
      <c r="D2223" s="2"/>
    </row>
    <row r="2224">
      <c r="A2224" s="1" t="s">
        <v>3543</v>
      </c>
      <c r="B2224" s="1" t="s">
        <v>3544</v>
      </c>
      <c r="C2224" s="2" t="str">
        <f>IFERROR(__xludf.DUMMYFUNCTION("GOOGLETRANSLATE(B2224, ""en"", ""vi"")"),"Phạm vi cao độ giới hạn của âm nhạc là [R1A2N3G4E5] [oc0ta1ve2s3] cho phép nhấn mạnh hơn vào các sắc thái của giai điệu và nhịp điệu, đồng thời nó được soạn trong [[K01E12Y23]3 k4ey5] với độ dài [T1M213] giây. [I1N2S3T4R5U6M7E8N9T0S1] được sử dụng trong b"&amp;"iểu diễn âm nhạc, mang đến nhịp điệu thư giãn và yên tĩnh. Mặc dù [ti0me1 s2ig3na4tu5re6] của bài hát này không đều đặn nhưng [te0mp1o2] nhanh và nhạc không đặc trưng của âm thanh [G1E2N3R4E5] cổ điển. Nhìn chung, tác phẩm này bao gồm [[N01U12M23_34B45A56"&amp;"R67S78]8 b9ar0s1] và thể hiện sự pha trộn độc đáo giữa các yếu tố âm nhạc.")</f>
        <v>Phạm vi cao độ giới hạn của âm nhạc là [R1A2N3G4E5] [oc0ta1ve2s3] cho phép nhấn mạnh hơn vào các sắc thái của giai điệu và nhịp điệu, đồng thời nó được soạn trong [[K01E12Y23]3 k4ey5] với độ dài [T1M213] giây. [I1N2S3T4R5U6M7E8N9T0S1] được sử dụng trong biểu diễn âm nhạc, mang đến nhịp điệu thư giãn và yên tĩnh. Mặc dù [ti0me1 s2ig3na4tu5re6] của bài hát này không đều đặn nhưng [te0mp1o2] nhanh và nhạc không đặc trưng của âm thanh [G1E2N3R4E5] cổ điển. Nhìn chung, tác phẩm này bao gồm [[N01U12M23_34B45A56R67S78]8 b9ar0s1] và thể hiện sự pha trộn độc đáo giữa các yếu tố âm nhạc.</v>
      </c>
      <c r="D2224" s="2"/>
    </row>
    <row r="2225">
      <c r="A2225" s="1" t="s">
        <v>3545</v>
      </c>
      <c r="B2225" s="1" t="s">
        <v>3546</v>
      </c>
      <c r="C2225" s="2" t="str">
        <f>IFERROR(__xludf.DUMMYFUNCTION("GOOGLETRANSLATE(B2225, ""en"", ""vi"")"),"Bản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hiện"&amp;" một cách hiệu quả [E1M2O3T4I5O6N7].")</f>
        <v>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 một cách hiệu quả [E1M2O3T4I5O6N7].</v>
      </c>
      <c r="D2225" s="2"/>
    </row>
    <row r="2226">
      <c r="A2226" s="1" t="s">
        <v>3547</v>
      </c>
      <c r="B2226" s="1" t="s">
        <v>3548</v>
      </c>
      <c r="C2226" s="2" t="str">
        <f>IFERROR(__xludf.DUMMYFUNCTION("GOOGLETRANSLATE(B2226, ""en"", ""vi"")"),"Bài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nhữn"&amp;"g yếu tố này tạo nên trải nghiệm âm nhạc năng động và hấp dẫn cho người nghe.")</f>
        <v>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những yếu tố này tạo nên trải nghiệm âm nhạc năng động và hấp dẫn cho người nghe.</v>
      </c>
      <c r="D2226" s="2"/>
    </row>
    <row r="2227">
      <c r="A2227" s="1" t="s">
        <v>3549</v>
      </c>
      <c r="B2227" s="1" t="s">
        <v>3550</v>
      </c>
      <c r="C2227" s="2" t="str">
        <f>IFERROR(__xludf.DUMMYFUNCTION("GOOGLETRANSLATE(B2227, ""en"", ""vi"")"),"Phạm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hề"&amp;"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hợ"&amp;"p với nhau để tạo ra trải nghiệm nghe đáng nhớ.")</f>
        <v>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hợp với nhau để tạo ra trải nghiệm nghe đáng nhớ.</v>
      </c>
      <c r="D2227" s="2"/>
    </row>
    <row r="2228">
      <c r="A2228" s="1" t="s">
        <v>3551</v>
      </c>
      <c r="B2228" s="1" t="s">
        <v>3552</v>
      </c>
      <c r="C2228" s="2" t="str">
        <f>IFERROR(__xludf.DUMMYFUNCTION("GOOGLETRANSLATE(B2228, ""en"", ""vi"")"),"Bài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[E1M2O"&amp;"3T4I5O6N7], tạo nên trải nghiệm nghe độc ​​đáo và mạnh mẽ.")</f>
        <v>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[E1M2O3T4I5O6N7], tạo nên trải nghiệm nghe độc ​​đáo và mạnh mẽ.</v>
      </c>
      <c r="D2228" s="2"/>
    </row>
    <row r="2229">
      <c r="A2229" s="1" t="s">
        <v>3553</v>
      </c>
      <c r="B2229" s="1" t="s">
        <v>3554</v>
      </c>
      <c r="C2229" s="2" t="str">
        <f>IFERROR(__xludf.DUMMYFUNCTION("GOOGLETRANSLATE(B2229, ""en"", ""vi"")"),"[ke0y1]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khôn"&amp;"g liên quan đến việc sử dụng [I1N2S3T4R5U6M7E8N9T0S1] và nó di chuyển với tốc độ nhanh.")</f>
        <v>[ke0y1]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không liên quan đến việc sử dụng [I1N2S3T4R5U6M7E8N9T0S1] và nó di chuyển với tốc độ nhanh.</v>
      </c>
      <c r="D2229" s="2"/>
    </row>
    <row r="2230">
      <c r="A2230" s="1" t="s">
        <v>691</v>
      </c>
      <c r="B2230" s="1" t="s">
        <v>3555</v>
      </c>
      <c r="C2230" s="2" t="str">
        <f>IFERROR(__xludf.DUMMYFUNCTION("GOOGLETRANSLATE(B2230, ""en"", ""vi"")"),"Bản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s2ig"&amp;"3na4tu5re6] của nó là khác thường, là [T1I2M3E4_5S6I7G8N9A0T1U2R3E4]. Đoạn [te0mp1o2] của bài hát có tiết tấu chậm này thuộc thể loại nhạc [G1E2N3R4E5], trải dài trong [[N01U12M23_34B45A56R67S78]8 b9ar0s1].")</f>
        <v>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s2ig3na4tu5re6] của nó là khác thường, là [T1I2M3E4_5S6I7G8N9A0T1U2R3E4]. Đoạn [te0mp1o2] của bài hát có tiết tấu chậm này thuộc thể loại nhạc [G1E2N3R4E5], trải dài trong [[N01U12M23_34B45A56R67S78]8 b9ar0s1].</v>
      </c>
      <c r="D2230" s="2"/>
    </row>
    <row r="2231">
      <c r="A2231" s="1" t="s">
        <v>291</v>
      </c>
      <c r="B2231" s="1" t="s">
        <v>3556</v>
      </c>
      <c r="C2231" s="2" t="str">
        <f>IFERROR(__xludf.DUMMYFUNCTION("GOOGLETRANSLATE(B2231, ""en"", ""vi"")"),"Bài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âm"&amp;"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h"&amp;"át này mang lại.")</f>
        <v>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hát này mang lại.</v>
      </c>
      <c r="D2231" s="2"/>
    </row>
    <row r="2232">
      <c r="A2232" s="1" t="s">
        <v>3557</v>
      </c>
      <c r="B2232" s="1" t="s">
        <v>3558</v>
      </c>
      <c r="C2232" s="2" t="str">
        <f>IFERROR(__xludf.DUMMYFUNCTION("GOOGLETRANSLATE(B2232, ""en"", ""vi"")"),"Để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thanh"&amp;" độc đáo của nó. Bài hát được trình diễn chậm rãi, khác xa với tính chất tiết tấu nhanh của phong cách [G1E2N3R4E5] cổ điển và tạo nên phong cách, bản sắc riêng.")</f>
        <v>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 độc đáo của nó. Bài hát được trình diễn chậm rãi, khác xa với tính chất tiết tấu nhanh của phong cách [G1E2N3R4E5] cổ điển và tạo nên phong cách, bản sắc riêng.</v>
      </c>
      <c r="D2232" s="2"/>
    </row>
    <row r="2233">
      <c r="A2233" s="1" t="s">
        <v>2727</v>
      </c>
      <c r="B2233" s="1" t="s">
        <v>3559</v>
      </c>
      <c r="C2233" s="2" t="str">
        <f>IFERROR(__xludf.DUMMYFUNCTION("GOOGLETRANSLATE(B2233, ""en"", ""vi"")"),"Bài hát [G1E2N3R4E5] di chuyển với tốc độ nhanh, có độ dài [T1M213] giây. Tuy nhiên, bản nhạc này không đại diện cho âm thanh thông thường gắn liền với thể loại này.")</f>
        <v>Bài hát [G1E2N3R4E5] di chuyển với tốc độ nhanh, có độ dài [T1M213] giây. Tuy nhiên, bản nhạc này không đại diện cho âm thanh thông thường gắn liền với thể loại này.</v>
      </c>
      <c r="D2233" s="2"/>
    </row>
    <row r="2234">
      <c r="A2234" s="1" t="s">
        <v>435</v>
      </c>
      <c r="B2234" s="1" t="s">
        <v>3560</v>
      </c>
      <c r="C2234" s="2" t="str">
        <f>IFERROR(__xludf.DUMMYFUNCTION("GOOGLETRANSLATE(B2234, ""en"", ""vi"")"),"Âm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"&amp;"nhấn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"&amp;"bản nhạc, cho phép người nghe dễ dàng theo dõi và đánh giá cao những ý tưởng âm nhạc được thể hiện.")</f>
        <v>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bản nhạc, cho phép người nghe dễ dàng theo dõi và đánh giá cao những ý tưởng âm nhạc được thể hiện.</v>
      </c>
      <c r="D2234" s="2"/>
    </row>
    <row r="2235">
      <c r="A2235" s="1" t="s">
        <v>110</v>
      </c>
      <c r="B2235" s="1" t="s">
        <v>3561</v>
      </c>
      <c r="C2235" s="2" t="str">
        <f>IFERROR(__xludf.DUMMYFUNCTION("GOOGLETRANSLATE(B2235, ""en"", ""vi"")"),"Phạm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Cách"&amp;" tiếp cận này có thể đặc biệt hiệu quả trong một số thể loại nhất định, chẳng hạn như nhạc blues hoặc rock, trong đó việc sử dụng phạm vi cao độ giới hạn có thể giúp tạo ra âm thanh đặc biệt và dễ nhận biết. Ngoài ra, phạm vi cao độ tập trung có thể giúp "&amp;"làm nổi bật khả năng kỹ thuật và âm nhạc của người biểu diễn, vì họ được yêu cầu tận dụng tối đa các nốt có sẵn và tạo ra màn trình diễn hấp dẫn trong những hạn chế đó.")</f>
        <v>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 tiếp cận này có thể đặc biệt hiệu quả trong một số thể loại nhất định, chẳng hạn như nhạc blues hoặc rock, trong đó việc sử dụng phạm vi cao độ giới hạn có thể giúp tạo ra âm thanh đặc biệt và dễ nhận biết. Ngoài ra, phạm vi cao độ tập trung có thể giúp làm nổi bật khả năng kỹ thuật và âm nhạc của người biểu diễn, vì họ được yêu cầu tận dụng tối đa các nốt có sẵn và tạo ra màn trình diễn hấp dẫn trong những hạn chế đó.</v>
      </c>
      <c r="D2235" s="2"/>
    </row>
    <row r="2236">
      <c r="A2236" s="1" t="s">
        <v>2156</v>
      </c>
      <c r="B2236" s="1" t="s">
        <v>3562</v>
      </c>
      <c r="C2236" s="2" t="str">
        <f>IFERROR(__xludf.DUMMYFUNCTION("GOOGLETRANSLATE(B2236, ""en"", ""vi"")"),"Giai điệu trong bài hát này được điều khiển bởi âm thanh của [I1N2S3T4R5U6M7E8N9T0] và cấu trúc của nó tuân theo [[N01U12M23_34B45A56R67S78]8 b9ar0s1]. Đáng chú ý là [I1N2S3T4R5U6M7E8N9T0S1] không có trong tác phẩm.")</f>
        <v>Giai điệu trong bài hát này được điều khiển bởi âm thanh của [I1N2S3T4R5U6M7E8N9T0] và cấu trúc của nó tuân theo [[N01U12M23_34B45A56R67S78]8 b9ar0s1]. Đáng chú ý là [I1N2S3T4R5U6M7E8N9T0S1] không có trong tác phẩm.</v>
      </c>
      <c r="D2236" s="2"/>
    </row>
    <row r="2237">
      <c r="A2237" s="1" t="s">
        <v>3563</v>
      </c>
      <c r="B2237" s="1" t="s">
        <v>3564</v>
      </c>
      <c r="C2237" s="2" t="str">
        <f>IFERROR(__xludf.DUMMYFUNCTION("GOOGLETRANSLATE(B2237, ""en"", ""vi"")"),"Giai điệu trong bản nhạc này không phụ thuộc vào việc sử dụng một nhạc cụ cụ thể. Thay vào đó, nó truyền tải âm thanh độc đáo và cộng hưởng thông qua việc sử dụng [[K01E12Y23]3 k4ey5]. Bài hát bao gồm tổng cộng [[N01U12M23_34B45A56R67S78]8 b9ar0s1]. Điều "&amp;"thú vị là việc cố tình loại trừ một số nhạc cụ nhất định trong tác phẩm này đã tạo ra âm thanh khác biệt và có chủ ý.")</f>
        <v>Giai điệu trong bản nhạc này không phụ thuộc vào việc sử dụng một nhạc cụ cụ thể. Thay vào đó, nó truyền tải âm thanh độc đáo và cộng hưởng thông qua việc sử dụng [[K01E12Y23]3 k4ey5]. Bài hát bao gồm tổng cộng [[N01U12M23_34B45A56R67S78]8 b9ar0s1]. Điều thú vị là việc cố tình loại trừ một số nhạc cụ nhất định trong tác phẩm này đã tạo ra âm thanh khác biệt và có chủ ý.</v>
      </c>
      <c r="D2237" s="2"/>
    </row>
    <row r="2238">
      <c r="A2238" s="1" t="s">
        <v>3565</v>
      </c>
      <c r="B2238" s="1" t="s">
        <v>3566</v>
      </c>
      <c r="C2238" s="2" t="str">
        <f>IFERROR(__xludf.DUMMYFUNCTION("GOOGLETRANSLATE(B2238, ""en"", ""vi"")"),"Bản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chung,"&amp;" tác phẩm gợi lên bản chất [E1M2O3T4I5O6N7], tạo nên trải nghiệm cảm xúc mạnh mẽ cho người nghe.")</f>
        <v>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 tác phẩm gợi lên bản chất [E1M2O3T4I5O6N7], tạo nên trải nghiệm cảm xúc mạnh mẽ cho người nghe.</v>
      </c>
      <c r="D2238" s="2"/>
    </row>
    <row r="2239">
      <c r="A2239" s="1" t="s">
        <v>3567</v>
      </c>
      <c r="B2239" s="1" t="s">
        <v>3568</v>
      </c>
      <c r="C2239" s="2" t="str">
        <f>IFERROR(__xludf.DUMMYFUNCTION("GOOGLETRANSLATE(B2239, ""en"", ""vi"")"),"Phạm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[T1I2M3E4_5S6I7G8N9"&amp;"A0T1U2R3E4],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"&amp;"yếu tố phong cách phong phú của thể loại này.")</f>
        <v>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yếu tố phong cách phong phú của thể loại này.</v>
      </c>
      <c r="D2239" s="2"/>
    </row>
    <row r="2240">
      <c r="A2240" s="1" t="s">
        <v>3569</v>
      </c>
      <c r="B2240" s="1" t="s">
        <v>3570</v>
      </c>
      <c r="C2240" s="2" t="str">
        <f>IFERROR(__xludf.DUMMYFUNCTION("GOOGLETRANSLATE(B2240, ""en"", ""vi"")"),"Bài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v"&amp;"à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lo"&amp;"ại [G1E2N3R4E5].")</f>
        <v>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loại [G1E2N3R4E5].</v>
      </c>
      <c r="D2240" s="2"/>
    </row>
    <row r="2241">
      <c r="A2241" s="1" t="s">
        <v>1037</v>
      </c>
      <c r="B2241" s="1" t="s">
        <v>3571</v>
      </c>
      <c r="C2241" s="2" t="str">
        <f>IFERROR(__xludf.DUMMYFUNCTION("GOOGLETRANSLATE(B2241, ""en"", ""vi"")"),"Bài hát có đặc điểm là [ti0me1 s2ig3na4tu5re6] không điển hình và tiến triển đến [[N01U12M23_34B45A56R67S78]8 b9ar0s1]. Bất chấp [ti0me1 s2ig3na4tu5re6] độc đáo, bài hát vẫn duy trì nhịp điệu đều đặn và nhất quán xuyên suốt [[N01U12M23_34B45A56R67S78]8 b9"&amp;"ar0s1].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một"&amp;" chất lượng đặc biệt và đáng nhớ, khiến nó trở nên khác biệt so với các bản nhạc khác cùng thể loại.")</f>
        <v>Bài hát có đặc điểm là [ti0me1 s2ig3na4tu5re6] không điển hình và tiến triển đến [[N01U12M23_34B45A56R67S78]8 b9ar0s1]. Bất chấp [ti0me1 s2ig3na4tu5re6] độc đáo, bài hát vẫn duy trì nhịp điệu đều đặn và nhất quán xuyên suốt [[N01U12M23_34B45A56R67S78]8 b9ar0s1].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 chất lượng đặc biệt và đáng nhớ, khiến nó trở nên khác biệt so với các bản nhạc khác cùng thể loại.</v>
      </c>
      <c r="D2241" s="2"/>
    </row>
    <row r="2242">
      <c r="A2242" s="1" t="s">
        <v>3032</v>
      </c>
      <c r="B2242" s="1" t="s">
        <v>3572</v>
      </c>
      <c r="C2242" s="2" t="str">
        <f>IFERROR(__xludf.DUMMYFUNCTION("GOOGLETRANSLATE(B2242, ""en"", ""vi"")"),"Nhịp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ng"&amp;"he. Cùng với nhau, sự kết hợp giữa nhịp điệu mạnh mẽ và [ti0me1 s2ig3na4tu5re6] được lựa chọn kỹ càng có thể khiến bài hát trở nên hấp dẫn và hấp dẫn hơn, thu hút sự chú ý của khán giả và để lại ấn tượng lâu dài.")</f>
        <v>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nghe. Cùng với nhau, sự kết hợp giữa nhịp điệu mạnh mẽ và [ti0me1 s2ig3na4tu5re6] được lựa chọn kỹ càng có thể khiến bài hát trở nên hấp dẫn và hấp dẫn hơn, thu hút sự chú ý của khán giả và để lại ấn tượng lâu dài.</v>
      </c>
      <c r="D2242" s="2"/>
    </row>
    <row r="2243">
      <c r="A2243" s="1" t="s">
        <v>715</v>
      </c>
      <c r="B2243" s="1" t="s">
        <v>3573</v>
      </c>
      <c r="C2243" s="2" t="str">
        <f>IFERROR(__xludf.DUMMYFUNCTION("GOOGLETRANSLATE(B2243, ""en"", ""vi"")"),"Bài hát này có [ti0me1 s2ig3na4tu5re6] không phổ biến và phạm vi cao độ của nó nằm trong [R1A2N3G4E5] [oc0ta1ve2s3]. Ngoài ra, phần sắp xếp của bài hát đã cố tình bỏ qua việc sử dụng [I1N2S3T4R5U6M7E8N9T0S1].")</f>
        <v>Bài hát này có [ti0me1 s2ig3na4tu5re6] không phổ biến và phạm vi cao độ của nó nằm trong [R1A2N3G4E5] [oc0ta1ve2s3]. Ngoài ra, phần sắp xếp của bài hát đã cố tình bỏ qua việc sử dụng [I1N2S3T4R5U6M7E8N9T0S1].</v>
      </c>
      <c r="D2243" s="2"/>
    </row>
    <row r="2244">
      <c r="A2244" s="1" t="s">
        <v>541</v>
      </c>
      <c r="B2244" s="1" t="s">
        <v>3574</v>
      </c>
      <c r="C2244" s="2" t="str">
        <f>IFERROR(__xludf.DUMMYFUNCTION("GOOGLETRANSLATE(B2244, ""en"", ""vi"")"),"Bài hát chuyển động với nhịp độ nhanh theo nhịp nhạc [T1I2M3E4_5S6I7G8N9A0T1U2R3E4]. Tốc độ nhanh và nhất quán [ti0me1 s2ig3na4tu5re6] góp phần tạo nên năng lượng và động lượng chung cho tác phẩm, thúc đẩy tác phẩm tiến về phía trước và tạo cảm giác cấp b"&amp;"ách hoặc phấn khích. Tùy thuộc vào [ti0me1 s2ig3na4tu5re6] cụ thể được sử dụng, âm nhạc có thể có cảm giác hoặc nhịp điệu khác nhau, nhưng bất chấp điều đó, sự kết hợp giữa nhịp [te0mp1o2] nhanh và nhịp điệu nhất quán sẽ mang lại cho bài hát cảm giác gắn "&amp;"kết và đưa bài hát đi đến phần kết.")</f>
        <v>Bài hát chuyển động với nhịp độ nhanh theo nhịp nhạc [T1I2M3E4_5S6I7G8N9A0T1U2R3E4]. Tốc độ nhanh và nhất quán [ti0me1 s2ig3na4tu5re6] góp phần tạo nên năng lượng và động lượng chung cho tác phẩm, thúc đẩy tác phẩm tiến về phía trước và tạo cảm giác cấp bách hoặc phấn khích. Tùy thuộc vào [ti0me1 s2ig3na4tu5re6] cụ thể được sử dụng, âm nhạc có thể có cảm giác hoặc nhịp điệu khác nhau, nhưng bất chấp điều đó, sự kết hợp giữa nhịp [te0mp1o2] nhanh và nhịp điệu nhất quán sẽ mang lại cho bài hát cảm giác gắn kết và đưa bài hát đi đến phần kết.</v>
      </c>
      <c r="D2244" s="2"/>
    </row>
    <row r="2245">
      <c r="A2245" s="1" t="s">
        <v>487</v>
      </c>
      <c r="B2245" s="1" t="s">
        <v>3575</v>
      </c>
      <c r="C2245" s="2" t="str">
        <f>IFERROR(__xludf.DUMMYFUNCTION("GOOGLETRANSLATE(B2245, ""en"", ""vi"")"),"Nó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năn"&amp;"g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n"&amp;"ó được chơi.")</f>
        <v>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nó được chơi.</v>
      </c>
      <c r="D2245" s="2"/>
    </row>
    <row r="2246">
      <c r="A2246" s="1" t="s">
        <v>773</v>
      </c>
      <c r="B2246" s="1" t="s">
        <v>3576</v>
      </c>
      <c r="C2246" s="2" t="str">
        <f>IFERROR(__xludf.DUMMYFUNCTION("GOOGLETRANSLATE(B2246, ""en"", ""vi"")"),"Màn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h"&amp;"át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g"&amp;"ợi lên cảm xúc [E1M2O3T4I5O6N7] với bố cục độc đáo.")</f>
        <v>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gợi lên cảm xúc [E1M2O3T4I5O6N7] với bố cục độc đáo.</v>
      </c>
      <c r="D2246" s="2"/>
    </row>
    <row r="2247">
      <c r="A2247" s="1" t="s">
        <v>3577</v>
      </c>
      <c r="B2247" s="1" t="s">
        <v>3578</v>
      </c>
      <c r="C2247" s="2" t="str">
        <f>IFERROR(__xludf.DUMMYFUNCTION("GOOGLETRANSLATE(B2247, ""en"", ""vi"")"),"Bản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b"&amp;"ản nhạc, khiến nó trở thành lựa chọn tuyệt vời cho những ai đang tìm kiếm trải nghiệm âm nhạc sôi động và sôi động.")</f>
        <v>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bản nhạc, khiến nó trở thành lựa chọn tuyệt vời cho những ai đang tìm kiếm trải nghiệm âm nhạc sôi động và sôi động.</v>
      </c>
      <c r="D2247" s="2"/>
    </row>
    <row r="2248">
      <c r="A2248" s="1" t="s">
        <v>594</v>
      </c>
      <c r="B2248" s="1" t="s">
        <v>3579</v>
      </c>
      <c r="C2248" s="2" t="str">
        <f>IFERROR(__xludf.DUMMYFUNCTION("GOOGLETRANSLATE(B2248, ""en"", ""vi"")"),"Tác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lượng,"&amp;" nhịp độ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cộng,"&amp;" [[N01U12M23_34B45A56R67S78]8 b9ar0s1] tạo nên kiệt tác này, chắc chắn sẽ làm hài lòng và truyền cảm hứng cho bất kỳ người yêu âm nhạc nào.")</f>
        <v>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 nhịp độ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 [[N01U12M23_34B45A56R67S78]8 b9ar0s1] tạo nên kiệt tác này, chắc chắn sẽ làm hài lòng và truyền cảm hứng cho bất kỳ người yêu âm nhạc nào.</v>
      </c>
      <c r="D2248" s="2"/>
    </row>
    <row r="2249">
      <c r="A2249" s="1" t="s">
        <v>3580</v>
      </c>
      <c r="B2249" s="1" t="s">
        <v>3581</v>
      </c>
      <c r="C2249" s="2" t="str">
        <f>IFERROR(__xludf.DUMMYFUNCTION("GOOGLETRANSLATE(B2249, ""en"", ""vi"")"),"Âm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c"&amp;"ó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nhạc"&amp;", nâng cao tác động cảm xúc của nó đối với người nghe.")</f>
        <v>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 nâng cao tác động cảm xúc của nó đối với người nghe.</v>
      </c>
      <c r="D2249" s="2"/>
    </row>
    <row r="2250">
      <c r="A2250" s="1" t="s">
        <v>3582</v>
      </c>
      <c r="B2250" s="1" t="s">
        <v>3583</v>
      </c>
      <c r="C2250" s="2" t="str">
        <f>IFERROR(__xludf.DUMMYFUNCTION("GOOGLETRANSLATE(B2250, ""en"", ""vi"")"),"Bản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x"&amp;"uyên suốt. Hơn nữa, việc sử dụng [I1N2S3T4R5U6M7E8N9T0S1] là điều cần thiết cho âm thanh và trải nghiệm tổng thể của âm nhạc, góp phần đáng kể vào đặc tính và sự hấp dẫn độc đáo của nó.")</f>
        <v>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xuyên suốt. Hơn nữa, việc sử dụng [I1N2S3T4R5U6M7E8N9T0S1] là điều cần thiết cho âm thanh và trải nghiệm tổng thể của âm nhạc, góp phần đáng kể vào đặc tính và sự hấp dẫn độc đáo của nó.</v>
      </c>
      <c r="D2250" s="2"/>
    </row>
    <row r="2251">
      <c r="A2251" s="1" t="s">
        <v>3584</v>
      </c>
      <c r="B2251" s="1" t="s">
        <v>3585</v>
      </c>
      <c r="C2251" s="2" t="str">
        <f>IFERROR(__xludf.DUMMYFUNCTION("GOOGLETRANSLATE(B2251, ""en"", ""vi"")"),"Bài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[T1I2M"&amp;"3E4_5S6I7G8N9A0T1U2R3E4]. Cấu trúc của bài hát tuân theo [[N01U12M23_34B45A56R67S78]8 b9ar0s1].")</f>
        <v>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[T1I2M3E4_5S6I7G8N9A0T1U2R3E4]. Cấu trúc của bài hát tuân theo [[N01U12M23_34B45A56R67S78]8 b9ar0s1].</v>
      </c>
      <c r="D2251" s="2"/>
    </row>
    <row r="2252">
      <c r="A2252" s="1" t="s">
        <v>110</v>
      </c>
      <c r="B2252" s="1" t="s">
        <v>3586</v>
      </c>
      <c r="C2252" s="2" t="str">
        <f>IFERROR(__xludf.DUMMYFUNCTION("GOOGLETRANSLATE(B2252, ""en"", ""vi"")"),"Phạm vi cao độ của bản nhạc này là [R1A2N3G4E5] [oc0ta1ve2s3] mang đến trải nghiệm nghe độc ​​đáo và đáng nhớ. Phạm vi mở rộng cho phép tạo ra nhiều nốt và giai điệu đa dạng hơn, tạo ra âm thanh sống động và hấp dẫn có thể thu hút sự chú ý của người nghe."&amp;"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vị"&amp;", nổi bật so với các tác phẩm âm nhạc khác.")</f>
        <v>Phạm vi cao độ của bản nhạc này là [R1A2N3G4E5] [oc0ta1ve2s3] mang đến trải nghiệm nghe độc ​​đáo và đáng nhớ. Phạm vi mở rộng cho phép tạo ra nhiều nốt và giai điệu đa dạng hơn, tạo ra âm thanh sống động và hấp dẫn có thể thu hút sự chú ý của người nghe.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 nổi bật so với các tác phẩm âm nhạc khác.</v>
      </c>
      <c r="D2252" s="2"/>
    </row>
    <row r="2253">
      <c r="A2253" s="1" t="s">
        <v>3314</v>
      </c>
      <c r="B2253" s="1" t="s">
        <v>3587</v>
      </c>
      <c r="C2253" s="2" t="str">
        <f>IFERROR(__xludf.DUMMYFUNCTION("GOOGLETRANSLATE(B2253, ""en"", ""vi"")"),"Âm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"&amp;"nhau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cảm"&amp;" và ý nghĩa. Cùng với nhau, những yếu tố này góp phần tạo nên bản chất phong phú và phức tạp của âm nhạc, khiến nó trở thành một hình thức biểu đạt nghệ thuật mạnh mẽ.")</f>
        <v>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 và ý nghĩa. Cùng với nhau, những yếu tố này góp phần tạo nên bản chất phong phú và phức tạp của âm nhạc, khiến nó trở thành một hình thức biểu đạt nghệ thuật mạnh mẽ.</v>
      </c>
      <c r="D2253" s="2"/>
    </row>
    <row r="2254">
      <c r="A2254" s="1" t="s">
        <v>120</v>
      </c>
      <c r="B2254" s="1" t="s">
        <v>3588</v>
      </c>
      <c r="C2254" s="2" t="str">
        <f>IFERROR(__xludf.DUMMYFUNCTION("GOOGLETRANSLATE(B2254, ""en"", ""vi"")"),"Sáng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ng"&amp;"hiệm nghe đặc biệt cho khán giả.")</f>
        <v>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nghiệm nghe đặc biệt cho khán giả.</v>
      </c>
      <c r="D2254" s="2"/>
    </row>
    <row r="2255">
      <c r="A2255" s="1" t="s">
        <v>136</v>
      </c>
      <c r="B2255" s="1" t="s">
        <v>3589</v>
      </c>
      <c r="C2255" s="2" t="str">
        <f>IFERROR(__xludf.DUMMYFUNCTION("GOOGLETRANSLATE(B2255,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này"&amp;" đi kèm với [I1N2S3T4R5U6M7E8N9T0S1], nhịp này sẽ được đưa vào nhạc. Với nhịp [T1I2M3E4_5S6I7G8N9A0T1U2R3E4], tiết tấu của bài hát chậm,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 đi kèm với [I1N2S3T4R5U6M7E8N9T0S1], nhịp này sẽ được đưa vào nhạc. Với nhịp [T1I2M3E4_5S6I7G8N9A0T1U2R3E4], tiết tấu của bài hát chậm, gợi lên bản chất [E1M2O3T4I5O6N7].</v>
      </c>
      <c r="D2255" s="2"/>
    </row>
    <row r="2256">
      <c r="A2256" s="1" t="s">
        <v>3590</v>
      </c>
      <c r="B2256" s="1" t="s">
        <v>3591</v>
      </c>
      <c r="C2256" s="2" t="str">
        <f>IFERROR(__xludf.DUMMYFUNCTION("GOOGLETRANSLATE(B2256, ""en"", ""vi"")"),"Bản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8[T91I02M13E24_35S46"&amp;"I57G68N79A80T91U02R13E24]3]. Âm nhạc thấm đẫm [E1M2O3T4I5O6N7] và bạn có thể nghe thấy [[N01U12M23_34B45A56R67S78]8 b9ar0s1] trong bài hát này.")</f>
        <v>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8[T91I02M13E24_35S46I57G68N79A80T91U02R13E24]3]. Âm nhạc thấm đẫm [E1M2O3T4I5O6N7] và bạn có thể nghe thấy [[N01U12M23_34B45A56R67S78]8 b9ar0s1] trong bài hát này.</v>
      </c>
      <c r="D2256" s="2"/>
    </row>
    <row r="2257">
      <c r="A2257" s="1" t="s">
        <v>874</v>
      </c>
      <c r="B2257" s="1" t="s">
        <v>3592</v>
      </c>
      <c r="C2257" s="2" t="str">
        <f>IFERROR(__xludf.DUMMYFUNCTION("GOOGLETRANSLATE(B2257, ""en"", ""vi"")"),"Bài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léo"&amp;"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[G"&amp;"1E2N3R4E5] tinh túy của nó.")</f>
        <v>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[G1E2N3R4E5] tinh túy của nó.</v>
      </c>
      <c r="D2257" s="2"/>
    </row>
    <row r="2258">
      <c r="A2258" s="1" t="s">
        <v>1331</v>
      </c>
      <c r="B2258" s="1" t="s">
        <v>3593</v>
      </c>
      <c r="C2258" s="2" t="str">
        <f>IFERROR(__xludf.DUMMYFUNCTION("GOOGLETRANSLATE(B2258, ""en"", ""vi"")"),"Loại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nh"&amp;"ạc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d"&amp;"ẫn. Chơi ở tốc độ vừa phải, bản nhạc gợi lên cảm giác [E1M2O3T4I5O6N7], để lại ấn tượng khó phai.")</f>
        <v>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dẫn. Chơi ở tốc độ vừa phải, bản nhạc gợi lên cảm giác [E1M2O3T4I5O6N7], để lại ấn tượng khó phai.</v>
      </c>
      <c r="D2258" s="2"/>
    </row>
    <row r="2259">
      <c r="A2259" s="1" t="s">
        <v>259</v>
      </c>
      <c r="B2259" s="1" t="s">
        <v>3594</v>
      </c>
      <c r="C2259" s="2" t="str">
        <f>IFERROR(__xludf.DUMMYFUNCTION("GOOGLETRANSLATE(B2259, ""en"", ""vi"")"),"Phần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giâ"&amp;"y,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lư"&amp;"ợng [te0mp1o2] vừa phải của âm nhạc kết hợp với cảm giác [E1M2O3T4I5O6N7] mang lại trải nghiệm nghe thực sự đặc biệt.")</f>
        <v>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lượng [te0mp1o2] vừa phải của âm nhạc kết hợp với cảm giác [E1M2O3T4I5O6N7] mang lại trải nghiệm nghe thực sự đặc biệt.</v>
      </c>
      <c r="D2259" s="2"/>
    </row>
    <row r="2260">
      <c r="A2260" s="1" t="s">
        <v>79</v>
      </c>
      <c r="B2260" s="1" t="s">
        <v>3595</v>
      </c>
      <c r="C2260" s="2" t="str">
        <f>IFERROR(__xludf.DUMMYFUNCTION("GOOGLETRANSLATE(B2260, ""en"", ""vi"")"),"Âm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nh"&amp;"àng,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đ"&amp;"ộc đáo cho âm thanh của nó. Nhìn chung, âm nhạc tỏa ra [E1M2O3T4I5O6N7] và để lại ấn tượng lâu dài cho người nghe.")</f>
        <v>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độc đáo cho âm thanh của nó. Nhìn chung, âm nhạc tỏa ra [E1M2O3T4I5O6N7] và để lại ấn tượng lâu dài cho người nghe.</v>
      </c>
      <c r="D2260" s="2"/>
    </row>
    <row r="2261">
      <c r="A2261" s="1" t="s">
        <v>3596</v>
      </c>
      <c r="B2261" s="1" t="s">
        <v>3597</v>
      </c>
      <c r="C2261" s="2" t="str">
        <f>IFERROR(__xludf.DUMMYFUNCTION("GOOGLETRANSLATE(B2261, ""en"", ""vi"")"),"Phạm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kết"&amp;" hợp nhịp điệu [ti0me1 s2ig3na4tu5re6 o7f 8[T91I02M13E24_35S46I57G68N79A80T91U02R13E24]3] không phổ biến.")</f>
        <v>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 hợp nhịp điệu [ti0me1 s2ig3na4tu5re6 o7f 8[T91I02M13E24_35S46I57G68N79A80T91U02R13E24]3] không phổ biến.</v>
      </c>
      <c r="D2261" s="2"/>
    </row>
    <row r="2262">
      <c r="A2262" s="1" t="s">
        <v>3598</v>
      </c>
      <c r="B2262" s="1" t="s">
        <v>3599</v>
      </c>
      <c r="C2262" s="2" t="str">
        <f>IFERROR(__xludf.DUMMYFUNCTION("GOOGLETRANSLATE(B2262,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những phẩm chất độc đáo của nó mà không cần thêm [I1N2S3T4R5U6M7E8N9T0S1]. Hơn nữa, đặc trưng bởi tốc độ thấp [te0mp1o2], cấu trúc của bài hát tuân theo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những phẩm chất độc đáo của nó mà không cần thêm [I1N2S3T4R5U6M7E8N9T0S1]. Hơn nữa, đặc trưng bởi tốc độ thấp [te0mp1o2], cấu trúc của bài hát tuân theo [[N01U12M23_34B45A56R67S78]8 b9ar0s1].</v>
      </c>
      <c r="D2262" s="2"/>
    </row>
    <row r="2263">
      <c r="A2263" s="1" t="s">
        <v>614</v>
      </c>
      <c r="B2263" s="1" t="s">
        <v>3600</v>
      </c>
      <c r="C2263" s="2" t="str">
        <f>IFERROR(__xludf.DUMMYFUNCTION("GOOGLETRANSLATE(B2263, ""en"", ""vi"")"),"Bản nhạc dài một giây [T1M213] này có nhịp điệu mạnh mẽ và lôi cuốn với bố cục không liên quan đến việc sử dụng [I1N2S3T4R5U6M7E8N9T0S1]. Âm nhạc được phát chậm rãi ở [T1I2M3E4_5S6I7G8N9A0T1U2R3E4], góp phần mang lại hiệu suất tập trung và ấn tượng. Ngoài"&amp;" ra, phạm vi cao độ nhỏ gọn của [R1A2N3G4E5] [oc0ta1ve2s3] làm tăng thêm chất lượng cảm xúc của bài hát. Âm nhạc được xác định bởi [E1M2O3T4I5O6N7] và có thể được nghe trên [[N01U12M23_34B45A56R67S78]8 b9ar0s1], mang đến cho người nghe trải nghiệm độc đáo"&amp;" và đáng nhớ.")</f>
        <v>Bản nhạc dài một giây [T1M213] này có nhịp điệu mạnh mẽ và lôi cuốn với bố cục không liên quan đến việc sử dụng [I1N2S3T4R5U6M7E8N9T0S1]. Âm nhạc được phát chậm rãi ở [T1I2M3E4_5S6I7G8N9A0T1U2R3E4], góp phần mang lại hiệu suất tập trung và ấn tượng. Ngoài ra, phạm vi cao độ nhỏ gọn của [R1A2N3G4E5] [oc0ta1ve2s3] làm tăng thêm chất lượng cảm xúc của bài hát. Âm nhạc được xác định bởi [E1M2O3T4I5O6N7] và có thể được nghe trên [[N01U12M23_34B45A56R67S78]8 b9ar0s1], mang đến cho người nghe trải nghiệm độc đáo và đáng nhớ.</v>
      </c>
      <c r="D2263" s="2"/>
    </row>
    <row r="2264">
      <c r="A2264" s="1" t="s">
        <v>1144</v>
      </c>
      <c r="B2264" s="1" t="s">
        <v>3601</v>
      </c>
      <c r="C2264" s="2" t="str">
        <f>IFERROR(__xludf.DUMMYFUNCTION("GOOGLETRANSLATE(B2264, ""en"", ""vi"")"),"Bản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[I1"&amp;"N2S3T4R5U6M7E8N9T0S1] và nó có tính năng đặc biệt là [[T01I12M23E34_45S56I67G78N89A90T01U12R23E34]4 t5im6e 7si8gn9at0ur1e2]. Được phát ở mức [te0mp1o2] thấp, bản nhạc này khác với các tiêu chuẩn thông thường của thể loại [G1E2N3R4E5].")</f>
        <v>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[I1N2S3T4R5U6M7E8N9T0S1] và nó có tính năng đặc biệt là [[T01I12M23E34_45S56I67G78N89A90T01U12R23E34]4 t5im6e 7si8gn9at0ur1e2]. Được phát ở mức [te0mp1o2] thấp, bản nhạc này khác với các tiêu chuẩn thông thường của thể loại [G1E2N3R4E5].</v>
      </c>
      <c r="D2264" s="2"/>
    </row>
    <row r="2265">
      <c r="A2265" s="1" t="s">
        <v>136</v>
      </c>
      <c r="B2265" s="1" t="s">
        <v>3602</v>
      </c>
      <c r="C2265" s="2" t="str">
        <f>IFERROR(__xludf.DUMMYFUNCTION("GOOGLETRANSLATE(B2265, ""en"", ""vi"")"),"Âm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thể"&amp;".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nhạc"&amp;" tạo thêm một lớp chiều sâu cảm xúc cho màn trình diễn âm nhạc tổng thể, khiến nó trở thành một bản nhạc thực sự đáng chú ý với thời lượng [T1M213] giây.")</f>
        <v>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 tạo thêm một lớp chiều sâu cảm xúc cho màn trình diễn âm nhạc tổng thể, khiến nó trở thành một bản nhạc thực sự đáng chú ý với thời lượng [T1M213] giây.</v>
      </c>
      <c r="D2265" s="2"/>
    </row>
    <row r="2266">
      <c r="A2266" s="1" t="s">
        <v>897</v>
      </c>
      <c r="B2266" s="1" t="s">
        <v>3603</v>
      </c>
      <c r="C2266" s="2" t="str">
        <f>IFERROR(__xludf.DUMMYFUNCTION("GOOGLETRANSLATE(B2266, ""en"", ""vi"")"),"Phạm vi cao độ nhỏ gọn của [R1A2N3G4E5] [oc0ta1ve2s3] mang lại màn trình diễn âm nhạc tập trung và có tác động mạnh mẽ, trong khi [[K01E12Y23]3 k4ey5] tạo thêm hương vị độc đáo cho loại nhạc này. Với độ dài [T1M213] giây, bài hát thể hiện nhịp điệu sôi độ"&amp;"ng giúp âm nhạc trở nên sống động thông qua việc sử dụng [I1N2S3T4R5U6M7E8N9T0S1]. Theo nhịp [T1I2M3E4_5S6I7G8N9A0T1U2R3E4], bố cục [te0mp1o2] thấp này khác với âm thanh điển hình của [G1E2N3R4E5].")</f>
        <v>Phạm vi cao độ nhỏ gọn của [R1A2N3G4E5] [oc0ta1ve2s3] mang lại màn trình diễn âm nhạc tập trung và có tác động mạnh mẽ, trong khi [[K01E12Y23]3 k4ey5] tạo thêm hương vị độc đáo cho loại nhạc này. Với độ dài [T1M213] giây, bài hát thể hiện nhịp điệu sôi động giúp âm nhạc trở nên sống động thông qua việc sử dụng [I1N2S3T4R5U6M7E8N9T0S1]. Theo nhịp [T1I2M3E4_5S6I7G8N9A0T1U2R3E4], bố cục [te0mp1o2] thấp này khác với âm thanh điển hình của [G1E2N3R4E5].</v>
      </c>
      <c r="D2266" s="2"/>
    </row>
    <row r="2267">
      <c r="A2267" s="1" t="s">
        <v>3604</v>
      </c>
      <c r="B2267" s="1" t="s">
        <v>3605</v>
      </c>
      <c r="C2267" s="2" t="str">
        <f>IFERROR(__xludf.DUMMYFUNCTION("GOOGLETRANSLATE(B2267, ""en"", ""vi"")"),"Phạm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["&amp;"te0mp1o2]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"&amp;"nó càng làm tăng thêm nét độc đáo của nó. Với [E1M2O3T4I5O6N7] thấm nhuần xuyên suốt, âm nhạc trải dài khắp [[N01U12M23_34B45A56R67S78]8 b9ar0s1], mang đến trải nghiệm thực sự quyến rũ.")</f>
        <v>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nó càng làm tăng thêm nét độc đáo của nó. Với [E1M2O3T4I5O6N7] thấm nhuần xuyên suốt, âm nhạc trải dài khắp [[N01U12M23_34B45A56R67S78]8 b9ar0s1], mang đến trải nghiệm thực sự quyến rũ.</v>
      </c>
      <c r="D2267" s="2"/>
    </row>
    <row r="2268">
      <c r="A2268" s="1" t="s">
        <v>989</v>
      </c>
      <c r="B2268" s="1" t="s">
        <v>3606</v>
      </c>
      <c r="C2268" s="2" t="str">
        <f>IFERROR(__xludf.DUMMYFUNCTION("GOOGLETRANSLATE(B2268, ""en"", ""vi"")"),"Loại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hợp"&amp;"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"&amp;"Nhìn chung, bản nhạc này hứa hẹn sẽ mang đến một hành trình thính giác đáng nhớ và thú vị.")</f>
        <v>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Nhìn chung, bản nhạc này hứa hẹn sẽ mang đến một hành trình thính giác đáng nhớ và thú vị.</v>
      </c>
      <c r="D2268" s="2"/>
    </row>
    <row r="2269">
      <c r="A2269" s="1" t="s">
        <v>164</v>
      </c>
      <c r="B2269" s="1" t="s">
        <v>3607</v>
      </c>
      <c r="C2269" s="2" t="str">
        <f>IFERROR(__xludf.DUMMYFUNCTION("GOOGLETRANSLATE(B2269, ""en"", ""vi"")"),"Bài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th"&amp;"eo [T1I2M3E4_5S6I7G8N9A0T1U2R3E4], duy trì nhịp cân bằng giúp phát ra [E1M2O3T4I5O6N7] một cách hiệu quả.")</f>
        <v>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theo [T1I2M3E4_5S6I7G8N9A0T1U2R3E4], duy trì nhịp cân bằng giúp phát ra [E1M2O3T4I5O6N7] một cách hiệu quả.</v>
      </c>
      <c r="D2269" s="2"/>
    </row>
    <row r="2270">
      <c r="A2270" s="1" t="s">
        <v>248</v>
      </c>
      <c r="B2270" s="1" t="s">
        <v>3608</v>
      </c>
      <c r="C2270" s="2" t="str">
        <f>IFERROR(__xludf.DUMMYFUNCTION("GOOGLETRANSLATE(B2270, ""en"", ""vi"")"),"Bản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th"&amp;"ời cố tình loại trừ [I1N2S3T4R5U6M7E8N9T0S1]. Nó tuân theo [ti0me1 s2ig3na4tu5re6 o7f 8[T91I02M13E24_35S46I57G68N79A80T91U02R13E24]3] và duy trì [te0mp1o2] nhanh, bao gồm [E1M2O3T4I5O6N7]. Với chiều dài khoảng [[N01U12M23_34B45A56R67S78]8 b9ar0s1], sáng t"&amp;"ác này bao gồm vô số yếu tố âm nhạc.")</f>
        <v>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thời cố tình loại trừ [I1N2S3T4R5U6M7E8N9T0S1]. Nó tuân theo [ti0me1 s2ig3na4tu5re6 o7f 8[T91I02M13E24_35S46I57G68N79A80T91U02R13E24]3] và duy trì [te0mp1o2] nhanh, bao gồm [E1M2O3T4I5O6N7]. Với chiều dài khoảng [[N01U12M23_34B45A56R67S78]8 b9ar0s1], sáng tác này bao gồm vô số yếu tố âm nhạc.</v>
      </c>
      <c r="D2270" s="2"/>
    </row>
    <row r="2271">
      <c r="A2271" s="1" t="s">
        <v>3609</v>
      </c>
      <c r="B2271" s="1" t="s">
        <v>3610</v>
      </c>
      <c r="C2271" s="2" t="str">
        <f>IFERROR(__xludf.DUMMYFUNCTION("GOOGLETRANSLATE(B2271, ""en"", ""vi"")"),"Bản nhạc này sử dụng [[K01E12Y23]3 k4ey5] tạo ra một bảng âm thanh phong phú và sống động, được phát ở tốc độ thoải mái với độ dài [T1M213] giây và kèm theo [ti0me1 s2ig3na4tu5re6] không bình thường.")</f>
        <v>Bản nhạc này sử dụng [[K01E12Y23]3 k4ey5] tạo ra một bảng âm thanh phong phú và sống động, được phát ở tốc độ thoải mái với độ dài [T1M213] giây và kèm theo [ti0me1 s2ig3na4tu5re6] không bình thường.</v>
      </c>
      <c r="D2271" s="2"/>
    </row>
    <row r="2272">
      <c r="A2272" s="1" t="s">
        <v>821</v>
      </c>
      <c r="B2272" s="1" t="s">
        <v>3611</v>
      </c>
      <c r="C2272" s="2" t="str">
        <f>IFERROR(__xludf.DUMMYFUNCTION("GOOGLETRANSLATE(B2272,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nhị"&amp;"p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thông thường, tạ"&amp;"o nên nhịp điệu riêng biệt. Được chơi với nhịp độ nhanh, bài hát này thuộc thể loại [G1E2N3R4E5], càng khẳng định rõ hơn cá tính của nó.")</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thông thường, tạo nên nhịp điệu riêng biệt. Được chơi với nhịp độ nhanh, bài hát này thuộc thể loại [G1E2N3R4E5], càng khẳng định rõ hơn cá tính của nó.</v>
      </c>
      <c r="D2272" s="2"/>
    </row>
    <row r="2273">
      <c r="A2273" s="1" t="s">
        <v>3612</v>
      </c>
      <c r="B2273" s="1" t="s">
        <v>3613</v>
      </c>
      <c r="C2273" s="2" t="str">
        <f>IFERROR(__xludf.DUMMYFUNCTION("GOOGLETRANSLATE(B2273, ""en"", ""vi"")"),"Âm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âm"&amp;" nhạc gắn kết và thú vị cho người nghe. Cho dù bạn là người hâm mộ phong cách [G1E2N3R4E5] hay chỉ đánh giá cao âm nhạc được chế tác khéo léo thì bản nhạc này chắc chắn sẽ làm bạn thích thú.")</f>
        <v>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 nhạc gắn kết và thú vị cho người nghe. Cho dù bạn là người hâm mộ phong cách [G1E2N3R4E5] hay chỉ đánh giá cao âm nhạc được chế tác khéo léo thì bản nhạc này chắc chắn sẽ làm bạn thích thú.</v>
      </c>
      <c r="D2273" s="2"/>
    </row>
    <row r="2274">
      <c r="A2274" s="1" t="s">
        <v>337</v>
      </c>
      <c r="B2274" s="1" t="s">
        <v>3614</v>
      </c>
      <c r="C2274" s="2" t="str">
        <f>IFERROR(__xludf.DUMMYFUNCTION("GOOGLETRANSLATE(B2274, ""en"", ""vi"")"),"Việc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giây."&amp;"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[te0mp1o2]"&amp;", âm thanh của bài hát bị ảnh hưởng nặng nề bởi thể loại [G1E2N3R4E5] và độ dài của nó khoảng [[N01U12M23_34B45A56R67S78]8 b9ar0s1].")</f>
        <v>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 âm thanh của bài hát bị ảnh hưởng nặng nề bởi thể loại [G1E2N3R4E5] và độ dài của nó khoảng [[N01U12M23_34B45A56R67S78]8 b9ar0s1].</v>
      </c>
      <c r="D2274" s="2"/>
    </row>
    <row r="2275">
      <c r="A2275" s="1" t="s">
        <v>2919</v>
      </c>
      <c r="B2275" s="1" t="s">
        <v>3615</v>
      </c>
      <c r="C2275" s="2" t="str">
        <f>IFERROR(__xludf.DUMMYFUNCTION("GOOGLETRANSLATE(B2275,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xác"&amp;" định bởi [E1M2O3T4I5O6N7] và tiến triển qua [[N01U12M23_34B45A56R67S78]8 b9ar0s1].")</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 định bởi [E1M2O3T4I5O6N7] và tiến triển qua [[N01U12M23_34B45A56R67S78]8 b9ar0s1].</v>
      </c>
      <c r="D2275" s="2"/>
    </row>
    <row r="2276">
      <c r="A2276" s="1" t="s">
        <v>120</v>
      </c>
      <c r="B2276" s="1" t="s">
        <v>3616</v>
      </c>
      <c r="C2276" s="2" t="str">
        <f>IFERROR(__xludf.DUMMYFUNCTION("GOOGLETRANSLATE(B2276, ""en"", ""vi"")"),"Bài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f>
        <v>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v>
      </c>
      <c r="D2276" s="2"/>
    </row>
    <row r="2277">
      <c r="A2277" s="1" t="s">
        <v>874</v>
      </c>
      <c r="B2277" s="1" t="s">
        <v>3617</v>
      </c>
      <c r="C2277" s="2" t="str">
        <f>IFERROR(__xludf.DUMMYFUNCTION("GOOGLETRANSLATE(B2277, ""en"", ""vi"")"),"Bài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c"&amp;"ực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[G1E2"&amp;"N3R4E5] này là một trải nghiệm âm nhạc có một không hai, kết hợp các yếu tố mạnh mẽ để tạo nên một màn trình diễn đáng nhớ và có tác động mạnh mẽ.")</f>
        <v>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[G1E2N3R4E5] này là một trải nghiệm âm nhạc có một không hai, kết hợp các yếu tố mạnh mẽ để tạo nên một màn trình diễn đáng nhớ và có tác động mạnh mẽ.</v>
      </c>
      <c r="D2277" s="2"/>
    </row>
    <row r="2278">
      <c r="A2278" s="1" t="s">
        <v>1494</v>
      </c>
      <c r="B2278" s="1" t="s">
        <v>3618</v>
      </c>
      <c r="C2278" s="2" t="str">
        <f>IFERROR(__xludf.DUMMYFUNCTION("GOOGLETRANSLATE(B2278, ""en"", ""vi"")"),"Phạm vi cao độ của bản nhạc này là [R1A2N3G4E5] [oc0ta1ve2s3] mang lại trải nghiệm nghe độc ​​đáo và đáng nhớ, trong khi việc sử dụng [[K01E12Y23]3 k4ey5] tạo ra một bảng âm thanh phong phú và sống động. Bài hát phát trong [T1M213] giây với nhịp độ nhanh "&amp;"[te0mp1o2], theo nhịp [T1I2M3E4_5S6I7G8N9A0T1U2R3E4]. [I1N2S3T4R5U6M7E8N9T0S1] đóng một vai trò quan trọng trong âm nhạc, đây là một ví dụ hoàn hảo về âm thanh [G1E2N3R4E5].")</f>
        <v>Phạm vi cao độ của bản nhạc này là [R1A2N3G4E5] [oc0ta1ve2s3] mang lại trải nghiệm nghe độc ​​đáo và đáng nhớ, trong khi việc sử dụng [[K01E12Y23]3 k4ey5] tạo ra một bảng âm thanh phong phú và sống động. Bài hát phát trong [T1M213] giây với nhịp độ nhanh [te0mp1o2], theo nhịp [T1I2M3E4_5S6I7G8N9A0T1U2R3E4]. [I1N2S3T4R5U6M7E8N9T0S1] đóng một vai trò quan trọng trong âm nhạc, đây là một ví dụ hoàn hảo về âm thanh [G1E2N3R4E5].</v>
      </c>
      <c r="D2278" s="2"/>
    </row>
    <row r="2279">
      <c r="A2279" s="1" t="s">
        <v>3619</v>
      </c>
      <c r="B2279" s="1" t="s">
        <v>3620</v>
      </c>
      <c r="C2279" s="2" t="str">
        <f>IFERROR(__xludf.DUMMYFUNCTION("GOOGLETRANSLATE(B2279, ""en"", ""vi"")"),"Âm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biệt"&amp;".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"&amp;"này tạo ra trải nghiệm âm nhạc độc đáo thể hiện sự tương tác khéo léo của các tính năng âm nhạc khác nhau và nêu bật tầm quan trọng của độ chính xác và sự chú ý đến từng chi tiết trong âm nhạc.")</f>
        <v>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này tạo ra trải nghiệm âm nhạc độc đáo thể hiện sự tương tác khéo léo của các tính năng âm nhạc khác nhau và nêu bật tầm quan trọng của độ chính xác và sự chú ý đến từng chi tiết trong âm nhạc.</v>
      </c>
      <c r="D2279" s="2"/>
    </row>
    <row r="2280">
      <c r="A2280" s="1" t="s">
        <v>2014</v>
      </c>
      <c r="B2280" s="1" t="s">
        <v>3621</v>
      </c>
      <c r="C2280" s="2" t="str">
        <f>IFERROR(__xludf.DUMMYFUNCTION("GOOGLETRANSLATE(B2280, ""en"", ""vi"")"),"Bài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cho"&amp;" người nghe.")</f>
        <v>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 người nghe.</v>
      </c>
      <c r="D2280" s="2"/>
    </row>
    <row r="2281">
      <c r="A2281" s="1" t="s">
        <v>3622</v>
      </c>
      <c r="B2281" s="1" t="s">
        <v>3623</v>
      </c>
      <c r="C2281" s="2" t="str">
        <f>IFERROR(__xludf.DUMMYFUNCTION("GOOGLETRANSLATE(B2281, ""en"", ""vi"")"),"Bài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"&amp;"[te0mp1o2]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Nhì"&amp;"n chung, bài hát này là một ví dụ tuyệt vời về sáng tác âm nhạc sáng tạo thách thức các quy ước truyền thống trong khi vẫn mang lại trải nghiệm nghe thú vị.")</f>
        <v>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Nhìn chung, bài hát này là một ví dụ tuyệt vời về sáng tác âm nhạc sáng tạo thách thức các quy ước truyền thống trong khi vẫn mang lại trải nghiệm nghe thú vị.</v>
      </c>
      <c r="D2281" s="2"/>
    </row>
    <row r="2282">
      <c r="A2282" s="1" t="s">
        <v>108</v>
      </c>
      <c r="B2282" s="1" t="s">
        <v>3624</v>
      </c>
      <c r="C2282" s="2" t="str">
        <f>IFERROR(__xludf.DUMMYFUNCTION("GOOGLETRANSLATE(B2282, ""en"", ""vi"")"),"Phạm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ràn"&amp;"g, chọn không kết hợp [I1N2S3T4R5U6M7E8N9T0S1]. [[T01I12M23E34_45S56I67G78N89A90T01U12R23E34]4 t5im6e 7si8gn9at0ur1e2] càng làm cho nó trở nên khác biệt. Di chuyển với tốc độ nhanh, âm nhạc truyền tải [E1M2O3T4I5O6N7].")</f>
        <v>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ràng, chọn không kết hợp [I1N2S3T4R5U6M7E8N9T0S1]. [[T01I12M23E34_45S56I67G78N89A90T01U12R23E34]4 t5im6e 7si8gn9at0ur1e2] càng làm cho nó trở nên khác biệt. Di chuyển với tốc độ nhanh, âm nhạc truyền tải [E1M2O3T4I5O6N7].</v>
      </c>
      <c r="D2282" s="2"/>
    </row>
    <row r="2283">
      <c r="A2283" s="1" t="s">
        <v>1713</v>
      </c>
      <c r="B2283" s="1" t="s">
        <v>3625</v>
      </c>
      <c r="C2283" s="2" t="str">
        <f>IFERROR(__xludf.DUMMYFUNCTION("GOOGLETRANSLATE(B2283, ""en"", ""vi"")"),"[[K01E12Y23]3 k4ey5] trong bản nhạc này mang lại âm thanh mạnh mẽ và đáng nhớ với thời lượng [T1M213] giây. Bài hát có nhịp điệu rất thiền định và cố tình loại trừ [I1N2S3T4R5U6M7E8N9T0S1]. [te0mp1o2] thoải mái của nó tạo nên tâm trạng, trong khi bản nhạc"&amp;" này khác với âm thanh điển hình liên quan đến [G1E2N3R4E5].")</f>
        <v>[[K01E12Y23]3 k4ey5] trong bản nhạc này mang lại âm thanh mạnh mẽ và đáng nhớ với thời lượng [T1M213] giây. Bài hát có nhịp điệu rất thiền định và cố tình loại trừ [I1N2S3T4R5U6M7E8N9T0S1]. [te0mp1o2] thoải mái của nó tạo nên tâm trạng, trong khi bản nhạc này khác với âm thanh điển hình liên quan đến [G1E2N3R4E5].</v>
      </c>
      <c r="D2283" s="2"/>
    </row>
    <row r="2284">
      <c r="A2284" s="1" t="s">
        <v>3626</v>
      </c>
      <c r="B2284" s="1" t="s">
        <v>3627</v>
      </c>
      <c r="C2284" s="2" t="str">
        <f>IFERROR(__xludf.DUMMYFUNCTION("GOOGLETRANSLATE(B2284, ""en"", ""vi"")"),"Phạm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["&amp;"T1M213]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"&amp;"phân loại thành một phong cách [G1E2N3R4E5] cụ thể. Nhìn chung, bài hát bao gồm [[N01U12M23_34B45A56R67S78]8 b9ar0s1] và mang đến trải nghiệm nghe độc ​​đáo kết hợp nhiều yếu tố âm nhạc khác nhau.")</f>
        <v>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phân loại thành một phong cách [G1E2N3R4E5] cụ thể. Nhìn chung, bài hát bao gồm [[N01U12M23_34B45A56R67S78]8 b9ar0s1] và mang đến trải nghiệm nghe độc ​​đáo kết hợp nhiều yếu tố âm nhạc khác nhau.</v>
      </c>
      <c r="D2284" s="2"/>
    </row>
    <row r="2285">
      <c r="A2285" s="1" t="s">
        <v>1007</v>
      </c>
      <c r="B2285" s="1" t="s">
        <v>3628</v>
      </c>
      <c r="C2285" s="2" t="str">
        <f>IFERROR(__xludf.DUMMYFUNCTION("GOOGLETRANSLATE(B2285, ""en"", ""vi"")"),"Bài hát thứ hai [T1M213] có hương vị độc đáo nhờ có thêm [ke0y1]. [te0mp1o2] của âm nhạc được cân bằng hoàn hảo, mang lại trải nghiệm nghe thú vị.")</f>
        <v>Bài hát thứ hai [T1M213] có hương vị độc đáo nhờ có thêm [ke0y1]. [te0mp1o2] của âm nhạc được cân bằng hoàn hảo, mang lại trải nghiệm nghe thú vị.</v>
      </c>
      <c r="D2285" s="2"/>
    </row>
    <row r="2286">
      <c r="A2286" s="1" t="s">
        <v>3629</v>
      </c>
      <c r="B2286" s="1" t="s">
        <v>3630</v>
      </c>
      <c r="C2286" s="2" t="str">
        <f>IFERROR(__xludf.DUMMYFUNCTION("GOOGLETRANSLATE(B2286, ""en"", ""vi"")"),"Bản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t"&amp;"rình diễn âm nhạc. Mặc dù bản nhạc này không hoàn toàn tuân theo các quy ước của âm thanh [G1E2N3R4E5] nhưng nó bắt chước phong cách của [A1R2T3I4S5T6], bổ sung thêm nét đặc biệt và độc đáo cho bố cục.")</f>
        <v>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trình diễn âm nhạc. Mặc dù bản nhạc này không hoàn toàn tuân theo các quy ước của âm thanh [G1E2N3R4E5] nhưng nó bắt chước phong cách của [A1R2T3I4S5T6], bổ sung thêm nét đặc biệt và độc đáo cho bố cục.</v>
      </c>
      <c r="D2286" s="2"/>
    </row>
    <row r="2287">
      <c r="A2287" s="1" t="s">
        <v>108</v>
      </c>
      <c r="B2287" s="1" t="s">
        <v>3631</v>
      </c>
      <c r="C2287" s="2" t="str">
        <f>IFERROR(__xludf.DUMMYFUNCTION("GOOGLETRANSLATE(B2287,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"&amp;"[E1M2O3T4I5O6N7] của nó.")</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[E1M2O3T4I5O6N7] của nó.</v>
      </c>
      <c r="D2287" s="2"/>
    </row>
    <row r="2288">
      <c r="A2288" s="1" t="s">
        <v>956</v>
      </c>
      <c r="B2288" s="1" t="s">
        <v>3632</v>
      </c>
      <c r="C2288" s="2" t="str">
        <f>IFERROR(__xludf.DUMMYFUNCTION("GOOGLETRANSLATE(B2288, ""en"", ""vi"")"),"Việc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hát"&amp;"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cảm"&amp;" giác [E1M2O3T4I5O6N7], khiến khán giả đắm chìm trong khung cảnh âm nhạc độc đáo của nó.")</f>
        <v>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 giác [E1M2O3T4I5O6N7], khiến khán giả đắm chìm trong khung cảnh âm nhạc độc đáo của nó.</v>
      </c>
      <c r="D2288" s="2"/>
    </row>
    <row r="2289">
      <c r="A2289" s="1" t="s">
        <v>3633</v>
      </c>
      <c r="B2289" s="1" t="s">
        <v>3634</v>
      </c>
      <c r="C2289" s="2" t="str">
        <f>IFERROR(__xludf.DUMMYFUNCTION("GOOGLETRANSLATE(B2289, ""en"", ""vi"")"),"Loại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chậ"&amp;"m. [I1N2S3T4R5U6M7E8N9T0S1] được đưa vào nhạc và [ti0me1 s2ig3na4tu5re6] trong bài hát này không phải là thông thường, sử dụng [T1I2M3E4_5S6I7G8N9A0T1U2R3E4]. Thuộc thể loại [G1E2N3R4E5], bài hát không bắt nguồn từ truyền thống âm nhạc của [A1R2T3I4S5T6].")</f>
        <v>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chậm. [I1N2S3T4R5U6M7E8N9T0S1] được đưa vào nhạc và [ti0me1 s2ig3na4tu5re6] trong bài hát này không phải là thông thường, sử dụng [T1I2M3E4_5S6I7G8N9A0T1U2R3E4]. Thuộc thể loại [G1E2N3R4E5], bài hát không bắt nguồn từ truyền thống âm nhạc của [A1R2T3I4S5T6].</v>
      </c>
      <c r="D2289" s="2"/>
    </row>
    <row r="2290">
      <c r="A2290" s="1" t="s">
        <v>889</v>
      </c>
      <c r="B2290" s="1" t="s">
        <v>3635</v>
      </c>
      <c r="C2290" s="2" t="str">
        <f>IFERROR(__xludf.DUMMYFUNCTION("GOOGLETRANSLATE(B2290, ""en"", ""vi"")"),"Bài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Đồ"&amp;"ng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"&amp;"thể khiến nó trở thành sự lựa chọn phổ biến của người hâm mộ âm nhạc.")</f>
        <v>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thể khiến nó trở thành sự lựa chọn phổ biến của người hâm mộ âm nhạc.</v>
      </c>
      <c r="D2290" s="2"/>
    </row>
    <row r="2291">
      <c r="A2291" s="1" t="s">
        <v>118</v>
      </c>
      <c r="B2291" s="1" t="s">
        <v>3636</v>
      </c>
      <c r="C2291" s="2" t="str">
        <f>IFERROR(__xludf.DUMMYFUNCTION("GOOGLETRANSLATE(B2291, ""en"", ""vi"")"),"Với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nh"&amp;"ạc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[[N01U12M23_34B45A56R67S78]"&amp;"8 b9ar0s1], thể hiện tính chất độc đáo và khác lạ của nó.")</f>
        <v>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[[N01U12M23_34B45A56R67S78]8 b9ar0s1], thể hiện tính chất độc đáo và khác lạ của nó.</v>
      </c>
      <c r="D2291" s="2"/>
    </row>
    <row r="2292">
      <c r="A2292" s="1" t="s">
        <v>3637</v>
      </c>
      <c r="B2292" s="1" t="s">
        <v>3638</v>
      </c>
      <c r="C2292" s="2" t="str">
        <f>IFERROR(__xludf.DUMMYFUNCTION("GOOGLETRANSLATE(B2292, ""en"", ""vi"")"),"Bài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thướ"&amp;"c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f>
        <v>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v>
      </c>
      <c r="D2292" s="2"/>
    </row>
    <row r="2293">
      <c r="A2293" s="1" t="s">
        <v>3639</v>
      </c>
      <c r="B2293" s="1" t="s">
        <v>3640</v>
      </c>
      <c r="C2293" s="2" t="str">
        <f>IFERROR(__xludf.DUMMYFUNCTION("GOOGLETRANSLATE(B2293, ""en"", ""vi"")"),"Âm nhạc đang được chơi di chuyển với tốc độ cân bằng, đồng thời tỏa ra cảm xúc mạnh mẽ. Các nhạc cụ được sử dụng để tạo ra âm nhạc này góp phần tạo nên âm thanh và hiệu ứng tổng thể của nó.")</f>
        <v>Âm nhạc đang được chơi di chuyển với tốc độ cân bằng, đồng thời tỏa ra cảm xúc mạnh mẽ. Các nhạc cụ được sử dụng để tạo ra âm nhạc này góp phần tạo nên âm thanh và hiệu ứng tổng thể của nó.</v>
      </c>
      <c r="D2293" s="2"/>
    </row>
    <row r="2294">
      <c r="A2294" s="1" t="s">
        <v>2014</v>
      </c>
      <c r="B2294" s="1" t="s">
        <v>3641</v>
      </c>
      <c r="C2294" s="2" t="str">
        <f>IFERROR(__xludf.DUMMYFUNCTION("GOOGLETRANSLATE(B2294, ""en"", ""vi"")"),"Trong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f>
        <v>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v>
      </c>
      <c r="D2294" s="2"/>
    </row>
    <row r="2295">
      <c r="A2295" s="1" t="s">
        <v>1025</v>
      </c>
      <c r="B2295" s="1" t="s">
        <v>3642</v>
      </c>
      <c r="C2295" s="2" t="str">
        <f>IFERROR(__xludf.DUMMYFUNCTION("GOOGLETRANSLATE(B2295, ""en"", ""vi"")"),"Bài hát này có nhịp điệu rất êm dịu và nhẹ nhàng, thời gian chạy là [T1M213] giây.")</f>
        <v>Bài hát này có nhịp điệu rất êm dịu và nhẹ nhàng, thời gian chạy là [T1M213] giây.</v>
      </c>
      <c r="D2295" s="2"/>
    </row>
    <row r="2296">
      <c r="A2296" s="1" t="s">
        <v>2007</v>
      </c>
      <c r="B2296" s="1" t="s">
        <v>3643</v>
      </c>
      <c r="C2296" s="2" t="str">
        <f>IFERROR(__xludf.DUMMYFUNCTION("GOOGLETRANSLATE(B2296, ""en"", ""vi"")"),"Loại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v"&amp;"à nhịp điệu sống động tạo nên trải nghiệm âm nhạc độc đáo và quyến rũ cho người nghe.")</f>
        <v>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và nhịp điệu sống động tạo nên trải nghiệm âm nhạc độc đáo và quyến rũ cho người nghe.</v>
      </c>
      <c r="D2296" s="2"/>
    </row>
    <row r="2297">
      <c r="A2297" s="1" t="s">
        <v>301</v>
      </c>
      <c r="B2297" s="1" t="s">
        <v>3644</v>
      </c>
      <c r="C2297" s="2" t="str">
        <f>IFERROR(__xludf.DUMMYFUNCTION("GOOGLETRANSLATE(B2297, ""en"", ""vi"")"),"Bản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đi"&amp;"ệu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giữ"&amp;"a quãng giọng, [ke0y1], thời lượng, nhịp điệu, nhạc cụ, [ti0me1 s2ig3na4tu5re6] và thể loại.")</f>
        <v>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 quãng giọng, [ke0y1], thời lượng, nhịp điệu, nhạc cụ, [ti0me1 s2ig3na4tu5re6] và thể loại.</v>
      </c>
      <c r="D2297" s="2"/>
    </row>
    <row r="2298">
      <c r="A2298" s="1" t="s">
        <v>3645</v>
      </c>
      <c r="B2298" s="1" t="s">
        <v>3646</v>
      </c>
      <c r="C2298" s="2" t="str">
        <f>IFERROR(__xludf.DUMMYFUNCTION("GOOGLETRANSLATE(B2298, ""en"", ""vi"")"),"Đoạn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điệ"&amp;"u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giãn"&amp;" và thú vị mà những người yêu âm nhạc thuộc mọi thể loại đều có thể đánh giá cao.")</f>
        <v>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 và thú vị mà những người yêu âm nhạc thuộc mọi thể loại đều có thể đánh giá cao.</v>
      </c>
      <c r="D2298" s="2"/>
    </row>
    <row r="2299">
      <c r="A2299" s="1" t="s">
        <v>100</v>
      </c>
      <c r="B2299" s="1" t="s">
        <v>3647</v>
      </c>
      <c r="C2299" s="2" t="str">
        <f>IFERROR(__xludf.DUMMYFUNCTION("GOOGLETRANSLATE(B2299, ""en"", ""vi"")"),"Dải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"&amp;"nhất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[E1M2O3"&amp;"T4I5O6N7].")</f>
        <v>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[E1M2O3T4I5O6N7].</v>
      </c>
      <c r="D2299" s="2"/>
    </row>
    <row r="2300">
      <c r="A2300" s="1" t="s">
        <v>11</v>
      </c>
      <c r="B2300" s="1" t="s">
        <v>3648</v>
      </c>
      <c r="C2300" s="2" t="str">
        <f>IFERROR(__xludf.DUMMYFUNCTION("GOOGLETRANSLATE(B2300, ""en"", ""vi"")"),"Đoạn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yê"&amp;"n tĩnh và thư giãn cho người nghe. Nhìn chung, sự kết hợp giữa [te0mp1o2] và nhịp trong bài hát này tạo nên một trải nghiệm âm nhạc đẹp và hài hòa.")</f>
        <v>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yên tĩnh và thư giãn cho người nghe. Nhìn chung, sự kết hợp giữa [te0mp1o2] và nhịp trong bài hát này tạo nên một trải nghiệm âm nhạc đẹp và hài hòa.</v>
      </c>
      <c r="D2300" s="2"/>
    </row>
    <row r="2301">
      <c r="A2301" s="1" t="s">
        <v>3649</v>
      </c>
      <c r="B2301" s="1" t="s">
        <v>3650</v>
      </c>
      <c r="C2301" s="2" t="str">
        <f>IFERROR(__xludf.DUMMYFUNCTION("GOOGLETRANSLATE(B2301, ""en"", ""vi"")"),"Bản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[I1N2S3T"&amp;"4R5U6M7E8N9T0S1]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[G1E2N3"&amp;"R4E5], tạo nên một hành trình âm nhạc thực sự đắm chìm.")</f>
        <v>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[G1E2N3R4E5], tạo nên một hành trình âm nhạc thực sự đắm chìm.</v>
      </c>
      <c r="D2301" s="2"/>
    </row>
    <row r="2302">
      <c r="A2302" s="1" t="s">
        <v>398</v>
      </c>
      <c r="B2302" s="1" t="s">
        <v>3651</v>
      </c>
      <c r="C2302" s="2" t="str">
        <f>IFERROR(__xludf.DUMMYFUNCTION("GOOGLETRANSLATE(B2302, ""en"", ""vi"")"),"Thời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giâ"&amp;"y,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ph"&amp;"ần thiết yếu của bất kỳ tác phẩm âm nhạc nào.")</f>
        <v>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phần thiết yếu của bất kỳ tác phẩm âm nhạc nào.</v>
      </c>
      <c r="D2302" s="2"/>
    </row>
    <row r="2303">
      <c r="A2303" s="1" t="s">
        <v>273</v>
      </c>
      <c r="B2303" s="1" t="s">
        <v>3652</v>
      </c>
      <c r="C2303" s="2" t="str">
        <f>IFERROR(__xludf.DUMMYFUNCTION("GOOGLETRANSLATE(B2303, ""en"", ""vi"")"),"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nh"&amp;"ạc, chẳng hạn như 3/4, 6/8 và 5/4. Một ví dụ về [ti0me1 s2ig3na4tu5re6] ít phổ biến hơn là [T1I2M3E4_5S6I7G8N9A0T1U2R3E4], được sử dụng trong một số loại nhạc nhất định để tạo cảm giác nhịp điệu độc đáo.")</f>
        <v>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nhạc, chẳng hạn như 3/4, 6/8 và 5/4. Một ví dụ về [ti0me1 s2ig3na4tu5re6] ít phổ biến hơn là [T1I2M3E4_5S6I7G8N9A0T1U2R3E4], được sử dụng trong một số loại nhạc nhất định để tạo cảm giác nhịp điệu độc đáo.</v>
      </c>
      <c r="D2303" s="2"/>
    </row>
    <row r="2304">
      <c r="A2304" s="1" t="s">
        <v>53</v>
      </c>
      <c r="B2304" s="1" t="s">
        <v>3653</v>
      </c>
      <c r="C2304" s="2" t="str">
        <f>IFERROR(__xludf.DUMMYFUNCTION("GOOGLETRANSLATE(B2304, ""en"", ""vi"")"),"Phạm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đ"&amp;"ược kết hợp, những yếu tố âm nhạc này có thể phối hợp với nhau để tạo ra trải nghiệm âm nhạc khác biệt và đáng nhớ cho người nghe.")</f>
        <v>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được kết hợp, những yếu tố âm nhạc này có thể phối hợp với nhau để tạo ra trải nghiệm âm nhạc khác biệt và đáng nhớ cho người nghe.</v>
      </c>
      <c r="D2304" s="2"/>
    </row>
    <row r="2305">
      <c r="A2305" s="1" t="s">
        <v>563</v>
      </c>
      <c r="B2305" s="1" t="s">
        <v>3654</v>
      </c>
      <c r="C2305" s="2" t="str">
        <f>IFERROR(__xludf.DUMMYFUNCTION("GOOGLETRANSLATE(B2305, ""en"", ""vi"")"),"Phần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N"&amp;"goài ra, bài hát có thời lượng chạy là [T1M213] giây.")</f>
        <v>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Ngoài ra, bài hát có thời lượng chạy là [T1M213] giây.</v>
      </c>
      <c r="D2305" s="2"/>
    </row>
    <row r="2306">
      <c r="A2306" s="1" t="s">
        <v>3655</v>
      </c>
      <c r="B2306" s="1" t="s">
        <v>3656</v>
      </c>
      <c r="C2306" s="2" t="str">
        <f>IFERROR(__xludf.DUMMYFUNCTION("GOOGLETRANSLATE(B2306, ""en"", ""vi"")"),"Giai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nh"&amp;"iều [I1N2S3T4R5U6M7E8N9T0S1]. Nhìn chung, sự kết hợp giữa [I1N2S3T4R5U6M7E8N9T0] và các nhạc cụ khác được sử dụng trong bài hát này giúp tạo ra trải nghiệm âm nhạc mạnh mẽ và đáng nhớ cho người nghe.")</f>
        <v>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nhiều [I1N2S3T4R5U6M7E8N9T0S1]. Nhìn chung, sự kết hợp giữa [I1N2S3T4R5U6M7E8N9T0] và các nhạc cụ khác được sử dụng trong bài hát này giúp tạo ra trải nghiệm âm nhạc mạnh mẽ và đáng nhớ cho người nghe.</v>
      </c>
      <c r="D2306" s="2"/>
    </row>
    <row r="2307">
      <c r="A2307" s="1" t="s">
        <v>3657</v>
      </c>
      <c r="B2307" s="1" t="s">
        <v>3658</v>
      </c>
      <c r="C2307" s="2" t="str">
        <f>IFERROR(__xludf.DUMMYFUNCTION("GOOGLETRANSLATE(B2307, ""en"", ""vi"")"),"Phạm vi cao độ của bản nhạc này là [R1A2N3G4E5] [oc0ta1ve2s3] mang đến trải nghiệm nghe độc ​​đáo và đáng nhớ. Được sáng tác trong [[K01E12Y23]3 k4ey5], bài hát có nhịp điệu rất êm dịu và có nhịp [T1I2M3E4_5S6I7G8N9A0T1U2R3E4]. Không thể nhầm lẫn về phong"&amp;" cách [G1E2N3R4E5], bài hát này có thời lượng [[N01U12M23_34B45A56R67S78]8 b9ar0s1].")</f>
        <v>Phạm vi cao độ của bản nhạc này là [R1A2N3G4E5] [oc0ta1ve2s3] mang đến trải nghiệm nghe độc ​​đáo và đáng nhớ. Được sáng tác trong [[K01E12Y23]3 k4ey5], bài hát có nhịp điệu rất êm dịu và có nhịp [T1I2M3E4_5S6I7G8N9A0T1U2R3E4]. Không thể nhầm lẫn về phong cách [G1E2N3R4E5], bài hát này có thời lượng [[N01U12M23_34B45A56R67S78]8 b9ar0s1].</v>
      </c>
      <c r="D2307" s="2"/>
    </row>
    <row r="2308">
      <c r="A2308" s="1" t="s">
        <v>3659</v>
      </c>
      <c r="B2308" s="1" t="s">
        <v>3660</v>
      </c>
      <c r="C2308" s="2" t="str">
        <f>IFERROR(__xludf.DUMMYFUNCTION("GOOGLETRANSLATE(B2308, ""en"", ""vi"")"),"Với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đ"&amp;"iệu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[[N01U12M23"&amp;"_34B45A56R67S78]8 b9ar0s1].")</f>
        <v>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[[N01U12M23_34B45A56R67S78]8 b9ar0s1].</v>
      </c>
      <c r="D2308" s="2"/>
    </row>
    <row r="2309">
      <c r="A2309" s="1" t="s">
        <v>891</v>
      </c>
      <c r="B2309" s="1" t="s">
        <v>3661</v>
      </c>
      <c r="C2309" s="2" t="str">
        <f>IFERROR(__xludf.DUMMYFUNCTION("GOOGLETRANSLATE(B2309, ""en"", ""vi"")"),"Nó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"&amp;"nhạc [G1E2N3R4E5] trở nên khác biệt. Nhìn chung, phần này không thể hiện chính xác bản chất của [G1E2N3R4E5].")</f>
        <v>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nhạc [G1E2N3R4E5] trở nên khác biệt. Nhìn chung, phần này không thể hiện chính xác bản chất của [G1E2N3R4E5].</v>
      </c>
      <c r="D2309" s="2"/>
    </row>
    <row r="2310">
      <c r="A2310" s="1" t="s">
        <v>3662</v>
      </c>
      <c r="B2310" s="1" t="s">
        <v>3663</v>
      </c>
      <c r="C2310" s="2" t="str">
        <f>IFERROR(__xludf.DUMMYFUNCTION("GOOGLETRANSLATE(B2310, ""en"", ""vi"")"),"Với phạm vi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tình"&amp;" bỏ qua việc kết hợp [I1N2S3T4R5U6M7E8N9T0S1]. Được phát ở mức trung bình [te0mp1o2], độ dài của bài hát được xác định bởi [[N01U12M23_34B45A56R67S78]8 b9ar0s1].")</f>
        <v>Với phạm vi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 bỏ qua việc kết hợp [I1N2S3T4R5U6M7E8N9T0S1]. Được phát ở mức trung bình [te0mp1o2], độ dài của bài hát được xác định bởi [[N01U12M23_34B45A56R67S78]8 b9ar0s1].</v>
      </c>
      <c r="D2310" s="2"/>
    </row>
    <row r="2311">
      <c r="A2311" s="1" t="s">
        <v>3664</v>
      </c>
      <c r="B2311" s="1" t="s">
        <v>3665</v>
      </c>
      <c r="C2311" s="2" t="str">
        <f>IFERROR(__xludf.DUMMYFUNCTION("GOOGLETRANSLATE(B2311, ""en"", ""vi"")"),"Độ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[[N01U12M23"&amp;"_34B45A56R67S78]8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f>
        <v>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v>
      </c>
      <c r="D2311" s="2"/>
    </row>
    <row r="2312">
      <c r="A2312" s="1" t="s">
        <v>3666</v>
      </c>
      <c r="B2312" s="1" t="s">
        <v>3667</v>
      </c>
      <c r="C2312" s="2" t="str">
        <f>IFERROR(__xludf.DUMMYFUNCTION("GOOGLETRANSLATE(B2312, ""en"", ""vi"")"),"Bài hát này có nhịp điệu mượt mà và đều đặn, tương tự như phong cách âm nhạc của [A1R2T3I4S5T6].")</f>
        <v>Bài hát này có nhịp điệu mượt mà và đều đặn, tương tự như phong cách âm nhạc của [A1R2T3I4S5T6].</v>
      </c>
      <c r="D2312" s="2"/>
    </row>
    <row r="2313">
      <c r="A2313" s="1" t="s">
        <v>3668</v>
      </c>
      <c r="B2313" s="1" t="s">
        <v>3669</v>
      </c>
      <c r="C2313" s="2" t="str">
        <f>IFERROR(__xludf.DUMMYFUNCTION("GOOGLETRANSLATE(B2313, ""en"", ""vi"")"),"Loại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"&amp;"bản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[[N01U12M2"&amp;"3_34B45A56R67S78]8 b9ar0s1].")</f>
        <v>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[[N01U12M23_34B45A56R67S78]8 b9ar0s1].</v>
      </c>
      <c r="D2313" s="2"/>
    </row>
    <row r="2314">
      <c r="A2314" s="1" t="s">
        <v>771</v>
      </c>
      <c r="B2314" s="1" t="s">
        <v>3670</v>
      </c>
      <c r="C2314" s="2" t="str">
        <f>IFERROR(__xludf.DUMMYFUNCTION("GOOGLETRANSLATE(B2314, ""en"", ""vi"")"),"Bản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đ"&amp;"ầy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nhạc"&amp;" này là một ví dụ điển hình và biểu cảm về thể loại của nó, mang đến cho người nghe cơ hội đắm mình trong những âm thanh êm dịu và nội tâm của nó.")</f>
        <v>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 này là một ví dụ điển hình và biểu cảm về thể loại của nó, mang đến cho người nghe cơ hội đắm mình trong những âm thanh êm dịu và nội tâm của nó.</v>
      </c>
      <c r="D2314" s="2"/>
    </row>
    <row r="2315">
      <c r="A2315" s="1" t="s">
        <v>3671</v>
      </c>
      <c r="B2315" s="1" t="s">
        <v>3672</v>
      </c>
      <c r="C2315" s="2" t="str">
        <f>IFERROR(__xludf.DUMMYFUNCTION("GOOGLETRANSLATE(B2315, ""en"", ""vi"")"),"Phạm vi cao độ của bản nhạc này là [R1A2N3G4E5] [oc0ta1ve2s3] mang lại trải nghiệm nghe độc ​​đáo và đáng nhớ, được nâng cao bằng cách sử dụng [[K01E12Y23]3 k4ey5] để tạo ra bầu không khí khác biệt. Với [te0mp1o2] vừa phải và ở [T1I2M3E4_5S6I7G8N9A0T1U2R3"&amp;"E4], bài hát được trình diễn chậm rãi, làm tăng thêm sức hấp dẫn tổng thể của nó.")</f>
        <v>Phạm vi cao độ của bản nhạc này là [R1A2N3G4E5] [oc0ta1ve2s3] mang lại trải nghiệm nghe độc ​​đáo và đáng nhớ, được nâng cao bằng cách sử dụng [[K01E12Y23]3 k4ey5] để tạo ra bầu không khí khác biệt. Với [te0mp1o2] vừa phải và ở [T1I2M3E4_5S6I7G8N9A0T1U2R3E4], bài hát được trình diễn chậm rãi, làm tăng thêm sức hấp dẫn tổng thể của nó.</v>
      </c>
      <c r="D2315" s="2"/>
    </row>
    <row r="2316">
      <c r="A2316" s="1" t="s">
        <v>301</v>
      </c>
      <c r="B2316" s="1" t="s">
        <v>3673</v>
      </c>
      <c r="C2316" s="2" t="str">
        <f>IFERROR(__xludf.DUMMYFUNCTION("GOOGLETRANSLATE(B2316, ""en"", ""vi"")"),"Dải cao độ của [R1A2N3G4E5] [oc0ta1ve2s3] tạo thêm nét đặc biệt cho âm nhạc, nhấn mạnh chiều sâu cảm xúc của nó, trong khi việc sử dụng [[K01E12Y23]3 k4ey5] truyền tải âm thanh độc đáo và vang dội. Thời lượng của bản nhạc là [T1M213] giây và [te0mp1o2] tr"&amp;"ong bài hát này rất nhẹ nhàng và yên bình. Âm nhạc được phát ra âm thanh thông qua [I1N2S3T4R5U6M7E8N9T0S1] và đồng hồ đo của âm nhạc là [T1I2M3E4_5S6I7G8N9A0T1U2R3E4]. Bài hát này được đặc trưng bởi âm thanh [te0mp1o2] và [G1E2N3R4E5] nhanh.")</f>
        <v>Dải cao độ của [R1A2N3G4E5] [oc0ta1ve2s3] tạo thêm nét đặc biệt cho âm nhạc, nhấn mạnh chiều sâu cảm xúc của nó, trong khi việc sử dụng [[K01E12Y23]3 k4ey5] truyền tải âm thanh độc đáo và vang dội. Thời lượng của bản nhạc là [T1M213] giây và [te0mp1o2] trong bài hát này rất nhẹ nhàng và yên bình. Âm nhạc được phát ra âm thanh thông qua [I1N2S3T4R5U6M7E8N9T0S1] và đồng hồ đo của âm nhạc là [T1I2M3E4_5S6I7G8N9A0T1U2R3E4]. Bài hát này được đặc trưng bởi âm thanh [te0mp1o2] và [G1E2N3R4E5] nhanh.</v>
      </c>
      <c r="D2316" s="2"/>
    </row>
    <row r="2317">
      <c r="A2317" s="1" t="s">
        <v>1812</v>
      </c>
      <c r="B2317" s="1" t="s">
        <v>3674</v>
      </c>
      <c r="C2317" s="2" t="str">
        <f>IFERROR(__xludf.DUMMYFUNCTION("GOOGLETRANSLATE(B2317, ""en"", ""vi"")"),"Phạm vi cao độ nhỏ gọn của [R1A2N3G4E5] [oc0ta1ve2s3] mang lại màn trình diễn âm nhạc tập trung và có tác động mạnh mẽ được sáng tác trong [[K01E12Y23]3 k4ey5], gợi lên cảm giác [E1M2O3T4I5O6N7]. Bài hát kéo dài [T1M213] giây.")</f>
        <v>Phạm vi cao độ nhỏ gọn của [R1A2N3G4E5] [oc0ta1ve2s3] mang lại màn trình diễn âm nhạc tập trung và có tác động mạnh mẽ được sáng tác trong [[K01E12Y23]3 k4ey5], gợi lên cảm giác [E1M2O3T4I5O6N7]. Bài hát kéo dài [T1M213] giây.</v>
      </c>
      <c r="D2317" s="2"/>
    </row>
    <row r="2318">
      <c r="A2318" s="1" t="s">
        <v>188</v>
      </c>
      <c r="B2318" s="1" t="s">
        <v>3675</v>
      </c>
      <c r="C2318" s="2" t="str">
        <f>IFERROR(__xludf.DUMMYFUNCTION("GOOGLETRANSLATE(B2318, ""en"", ""vi"")"),"Loại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bà"&amp;"i hát này có [te0mp1o2] thoải mái và đã chọn không kết hợp [I1N2S3T4R5U6M7E8N9T0S1]. [ti0me1 s2ig3na4tu5re6] của âm nhạc là [T1I2M3E4_5S6I7G8N9A0T1U2R3E4], cho phép nó thể hiện [E1M2O3T4I5O6N7].")</f>
        <v>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bài hát này có [te0mp1o2] thoải mái và đã chọn không kết hợp [I1N2S3T4R5U6M7E8N9T0S1]. [ti0me1 s2ig3na4tu5re6] của âm nhạc là [T1I2M3E4_5S6I7G8N9A0T1U2R3E4], cho phép nó thể hiện [E1M2O3T4I5O6N7].</v>
      </c>
      <c r="D2318" s="2"/>
    </row>
    <row r="2319">
      <c r="A2319" s="1" t="s">
        <v>100</v>
      </c>
      <c r="B2319" s="1" t="s">
        <v>3676</v>
      </c>
      <c r="C2319" s="2" t="str">
        <f>IFERROR(__xludf.DUMMYFUNCTION("GOOGLETRANSLATE(B2319, ""en"", ""vi"")"),"Âm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c"&amp;"ủa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"&amp;"tạo nên nét độc đáo của bài hát. Với độ dài [T1M213] giây, bài hát mang đến trải nghiệm nghe nhỏ gọn nhưng sống động.")</f>
        <v>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tạo nên nét độc đáo của bài hát. Với độ dài [T1M213] giây, bài hát mang đến trải nghiệm nghe nhỏ gọn nhưng sống động.</v>
      </c>
      <c r="D2319" s="2"/>
    </row>
    <row r="2320">
      <c r="A2320" s="1" t="s">
        <v>3677</v>
      </c>
      <c r="B2320" s="1" t="s">
        <v>3678</v>
      </c>
      <c r="C2320" s="2" t="str">
        <f>IFERROR(__xludf.DUMMYFUNCTION("GOOGLETRANSLATE(B2320, ""en"", ""vi"")"),"Việc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số"&amp;"ng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f>
        <v>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v>
      </c>
      <c r="D2320" s="2"/>
    </row>
    <row r="2321">
      <c r="A2321" s="1" t="s">
        <v>821</v>
      </c>
      <c r="B2321" s="1" t="s">
        <v>3679</v>
      </c>
      <c r="C2321" s="2" t="str">
        <f>IFERROR(__xludf.DUMMYFUNCTION("GOOGLETRANSLATE(B2321, ""en"", ""vi"")"),"Dải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"&amp;"hát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"&amp;"nghiệm âm nhạc gắn kết và lôi cuốn.")</f>
        <v>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nghiệm âm nhạc gắn kết và lôi cuốn.</v>
      </c>
      <c r="D2321" s="2"/>
    </row>
    <row r="2322">
      <c r="A2322" s="1" t="s">
        <v>1961</v>
      </c>
      <c r="B2322" s="1" t="s">
        <v>3680</v>
      </c>
      <c r="C2322" s="2" t="str">
        <f>IFERROR(__xludf.DUMMYFUNCTION("GOOGLETRANSLATE(B2322, ""en"", ""vi"")"),"Nhịp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nhạc"&amp;" này, khiến nó càng trở nên đặc biệt và đáng nhớ hơn. Nhìn chung, sự kết hợp của những yếu tố này tạo ra trải nghiệm nghe dễ chịu và thú vị, chắc chắn sẽ làm say lòng bất kỳ ai yêu thích âm nhạc tuyệt vời.")</f>
        <v>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 này, khiến nó càng trở nên đặc biệt và đáng nhớ hơn. Nhìn chung, sự kết hợp của những yếu tố này tạo ra trải nghiệm nghe dễ chịu và thú vị, chắc chắn sẽ làm say lòng bất kỳ ai yêu thích âm nhạc tuyệt vời.</v>
      </c>
      <c r="D2322" s="2"/>
    </row>
    <row r="2323">
      <c r="A2323" s="1" t="s">
        <v>3681</v>
      </c>
      <c r="B2323" s="1" t="s">
        <v>3682</v>
      </c>
      <c r="C2323" s="2" t="str">
        <f>IFERROR(__xludf.DUMMYFUNCTION("GOOGLETRANSLATE(B2323, ""en"", ""vi"")"),"Bài hát này tuy có nhịp điệu vừa phải thoải mái nhưng không phải là một ví dụ điển hình của phong cách [G1E2N3R4E5] và không có [I1N2S3T4R5U6M7E8N9T0S1].")</f>
        <v>Bài hát này tuy có nhịp điệu vừa phải thoải mái nhưng không phải là một ví dụ điển hình của phong cách [G1E2N3R4E5] và không có [I1N2S3T4R5U6M7E8N9T0S1].</v>
      </c>
      <c r="D2323" s="2"/>
    </row>
    <row r="2324">
      <c r="A2324" s="1" t="s">
        <v>1177</v>
      </c>
      <c r="B2324" s="1" t="s">
        <v>3683</v>
      </c>
      <c r="C2324" s="2" t="str">
        <f>IFERROR(__xludf.DUMMYFUNCTION("GOOGLETRANSLATE(B2324, ""en"", ""vi"")"),"Bài hát có nhịp điệu rất mãnh liệt và thời gian chạy là [T1M213] giây, trong đó việc sử dụng [I1N2S3T4R5U6M7E8N9T0S1] rất quan trọng đối với âm nhạc.")</f>
        <v>Bài hát có nhịp điệu rất mãnh liệt và thời gian chạy là [T1M213] giây, trong đó việc sử dụng [I1N2S3T4R5U6M7E8N9T0S1] rất quan trọng đối với âm nhạc.</v>
      </c>
      <c r="D2324" s="2"/>
    </row>
    <row r="2325">
      <c r="A2325" s="1" t="s">
        <v>136</v>
      </c>
      <c r="B2325" s="1" t="s">
        <v>3684</v>
      </c>
      <c r="C2325" s="2" t="str">
        <f>IFERROR(__xludf.DUMMYFUNCTION("GOOGLETRANSLATE(B2325, ""en"", ""vi"")"),"Với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giãn. [I1N2S3T4R5U6"&amp;"M7E8N9T0S1] phải được đưa vào nhạc có [ti0me1 s2ig3na4tu5re6 o7f 8[T91I02M13E24_35S46I57G68N79A80T91U02R13E24]3] và được phát ở tốc độ chậm [te0mp1o2]. Với thời lượng [T1M213] giây, bản nhạc này gợi lên bản chất [E1M2O3T4I5O6N7].")</f>
        <v>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giãn. [I1N2S3T4R5U6M7E8N9T0S1] phải được đưa vào nhạc có [ti0me1 s2ig3na4tu5re6 o7f 8[T91I02M13E24_35S46I57G68N79A80T91U02R13E24]3] và được phát ở tốc độ chậm [te0mp1o2]. Với thời lượng [T1M213] giây, bản nhạc này gợi lên bản chất [E1M2O3T4I5O6N7].</v>
      </c>
      <c r="D2325" s="2"/>
    </row>
    <row r="2326">
      <c r="A2326" s="1" t="s">
        <v>3685</v>
      </c>
      <c r="B2326" s="1" t="s">
        <v>3686</v>
      </c>
      <c r="C2326" s="2" t="str">
        <f>IFERROR(__xludf.DUMMYFUNCTION("GOOGLETRANSLATE(B2326, ""en"", ""vi"")"),"Buổi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"&amp;"khác biệt. Cho dù đó là cách sử dụng nhạc cụ độc đáo hay cách tiếp cận sáng tác đầy sáng tạo, âm nhạc này chắc chắn sẽ thu hút những người nghe đang tìm kiếm thứ gì đó mới mẻ và độc đáo.")</f>
        <v>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khác biệt. Cho dù đó là cách sử dụng nhạc cụ độc đáo hay cách tiếp cận sáng tác đầy sáng tạo, âm nhạc này chắc chắn sẽ thu hút những người nghe đang tìm kiếm thứ gì đó mới mẻ và độc đáo.</v>
      </c>
      <c r="D2326" s="2"/>
    </row>
    <row r="2327">
      <c r="A2327" s="1" t="s">
        <v>3687</v>
      </c>
      <c r="B2327" s="1" t="s">
        <v>3688</v>
      </c>
      <c r="C2327" s="2" t="str">
        <f>IFERROR(__xludf.DUMMYFUNCTION("GOOGLETRANSLATE(B2327, ""en"", ""vi"")"),"Âm nhạc được sáng tác trong [[K01E12Y23]3 k4ey5] và có phạm vi cao độ giới hạn là [R1A2N3G4E5] [oc0ta1ve2s3], cho phép nhấn mạnh hơn vào các sắc thái của giai điệu và nhịp điệu. Bài hát này có [ti0me1 s2ig3na4tu5re6 o7f 8[T91I02M13E24_35S46I57G68N79A80T91"&amp;"U02R13E24]3] độc đáo và giai điệu không được tạo bằng [I1N2S3T4R5U6M7E8N9T0]. [te0mp1o2] của bài hát ở mức vừa phải, người nghe có thể nghe thấy [[N01U12M23_34B45A56R67S78]8 b9ar0s1] xuyên suốt bản nhạc. Cùng với nhau, những yếu tố này tạo nên trải nghiệm"&amp;" âm nhạc độc đáo thể hiện sự sáng tạo và tính nghệ thuật của nhà soạn nhạc.")</f>
        <v>Âm nhạc được sáng tác trong [[K01E12Y23]3 k4ey5] và có phạm vi cao độ giới hạn là [R1A2N3G4E5] [oc0ta1ve2s3], cho phép nhấn mạnh hơn vào các sắc thái của giai điệu và nhịp điệu. Bài hát này có [ti0me1 s2ig3na4tu5re6 o7f 8[T91I02M13E24_35S46I57G68N79A80T91U02R13E24]3] độc đáo và giai điệu không được tạo bằng [I1N2S3T4R5U6M7E8N9T0]. [te0mp1o2] của bài hát ở mức vừa phải, người nghe có thể nghe thấy [[N01U12M23_34B45A56R67S78]8 b9ar0s1] xuyên suốt bản nhạc. Cùng với nhau, những yếu tố này tạo nên trải nghiệm âm nhạc độc đáo thể hiện sự sáng tạo và tính nghệ thuật của nhà soạn nhạc.</v>
      </c>
      <c r="D2327" s="2"/>
    </row>
    <row r="2328">
      <c r="A2328" s="1" t="s">
        <v>310</v>
      </c>
      <c r="B2328" s="1" t="s">
        <v>3689</v>
      </c>
      <c r="C2328" s="2" t="str">
        <f>IFERROR(__xludf.DUMMYFUNCTION("GOOGLETRANSLATE(B2328, ""en"", ""vi"")"),"Phần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vi"&amp;"ệc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ngh"&amp;"iệm nghe năng động và hấp dẫn.")</f>
        <v>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nghiệm nghe năng động và hấp dẫn.</v>
      </c>
      <c r="D2328" s="2"/>
    </row>
    <row r="2329">
      <c r="A2329" s="1" t="s">
        <v>2791</v>
      </c>
      <c r="B2329" s="1" t="s">
        <v>3690</v>
      </c>
      <c r="C2329" s="2" t="str">
        <f>IFERROR(__xludf.DUMMYFUNCTION("GOOGLETRANSLATE(B2329, ""en"", ""vi"")"),"Âm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nhau,"&amp;" những yếu tố này góp phần mang lại trải nghiệm nghe độc ​​đáo, vừa nhẹ nhàng vừa quyến rũ.")</f>
        <v>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 những yếu tố này góp phần mang lại trải nghiệm nghe độc ​​đáo, vừa nhẹ nhàng vừa quyến rũ.</v>
      </c>
      <c r="D2329" s="2"/>
    </row>
    <row r="2330">
      <c r="A2330" s="1" t="s">
        <v>3691</v>
      </c>
      <c r="B2330" s="1" t="s">
        <v>3692</v>
      </c>
      <c r="C2330" s="2" t="str">
        <f>IFERROR(__xludf.DUMMYFUNCTION("GOOGLETRANSLATE(B2330, ""en"", ""vi"")"),"Bài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ngườ"&amp;"i nghe.")</f>
        <v>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người nghe.</v>
      </c>
      <c r="D2330" s="2"/>
    </row>
    <row r="2331">
      <c r="A2331" s="1" t="s">
        <v>13</v>
      </c>
      <c r="B2331" s="1" t="s">
        <v>3693</v>
      </c>
      <c r="C2331" s="2" t="str">
        <f>IFERROR(__xludf.DUMMYFUNCTION("GOOGLETRANSLATE(B2331, ""en"", ""vi"")"),"Bài hát này có tiết tấu vừa phải, thoải mái và kéo dài trong [T1M213] giây.")</f>
        <v>Bài hát này có tiết tấu vừa phải, thoải mái và kéo dài trong [T1M213] giây.</v>
      </c>
      <c r="D2331" s="2"/>
    </row>
    <row r="2332">
      <c r="A2332" s="1" t="s">
        <v>3694</v>
      </c>
      <c r="B2332" s="1" t="s">
        <v>3695</v>
      </c>
      <c r="C2332" s="2" t="str">
        <f>IFERROR(__xludf.DUMMYFUNCTION("GOOGLETRANSLATE(B2332, ""en"", ""vi"")"),"Bản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â"&amp;"m thanh gắn kết và thống nhất xuyên suốt toàn bộ bài hát.")</f>
        <v>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âm thanh gắn kết và thống nhất xuyên suốt toàn bộ bài hát.</v>
      </c>
      <c r="D2332" s="2"/>
    </row>
    <row r="2333">
      <c r="A2333" s="1" t="s">
        <v>1119</v>
      </c>
      <c r="B2333" s="1" t="s">
        <v>3696</v>
      </c>
      <c r="C2333" s="2" t="str">
        <f>IFERROR(__xludf.DUMMYFUNCTION("GOOGLETRANSLATE(B2333, ""en"", ""vi"")"),"Bài hát này có mét [T1I2M3E4_5S6I7G8N9A0T1U2R3E4] và chạy trong [T1M213] giây. [I1N2S3T4R5U6M7E8N9T0S1] không được bao gồm trong thiết bị đo của nó.")</f>
        <v>Bài hát này có mét [T1I2M3E4_5S6I7G8N9A0T1U2R3E4] và chạy trong [T1M213] giây. [I1N2S3T4R5U6M7E8N9T0S1] không được bao gồm trong thiết bị đo của nó.</v>
      </c>
      <c r="D2333" s="2"/>
    </row>
    <row r="2334">
      <c r="A2334" s="1" t="s">
        <v>2708</v>
      </c>
      <c r="B2334" s="1" t="s">
        <v>3697</v>
      </c>
      <c r="C2334" s="2" t="str">
        <f>IFERROR(__xludf.DUMMYFUNCTION("GOOGLETRANSLATE(B2334, ""en"", ""vi"")"),"Âm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"&amp;"giây và [te0mp1o2] nằm trong phạm vi giữa. Nó được làm phong phú nhờ sự hiện diện của [I1N2S3T4R5U6M7E8N9T0S1]. Âm nhạc tuân theo nhịp [T1I2M3E4_5S6I7G8N9A0T1U2R3E4] và có [te0mp1o2] vừa phải. Điều đáng chú ý là âm thanh của bài hát không bị ảnh hưởng nhi"&amp;"ều bởi các quy ước của bất kỳ thể loại cụ thể nào.")</f>
        <v>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giây và [te0mp1o2] nằm trong phạm vi giữa. Nó được làm phong phú nhờ sự hiện diện của [I1N2S3T4R5U6M7E8N9T0S1]. Âm nhạc tuân theo nhịp [T1I2M3E4_5S6I7G8N9A0T1U2R3E4] và có [te0mp1o2] vừa phải. Điều đáng chú ý là âm thanh của bài hát không bị ảnh hưởng nhiều bởi các quy ước của bất kỳ thể loại cụ thể nào.</v>
      </c>
      <c r="D2334" s="2"/>
    </row>
    <row r="2335">
      <c r="A2335" s="1" t="s">
        <v>2426</v>
      </c>
      <c r="B2335" s="1" t="s">
        <v>3698</v>
      </c>
      <c r="C2335" s="2" t="str">
        <f>IFERROR(__xludf.DUMMYFUNCTION("GOOGLETRANSLATE(B2335,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hi"&amp;"ện nhịp điệu nhẹ nhàng và thư giãn, không có [I1N2S3T4R5U6M7E8N9T0S1]. Theo nhịp [T1I2M3E4_5S6I7G8N9A0T1U2R3E4], nó duy trì nhịp điệu nhẹ nhàng, cuối cùng tạo ra một bố cục khó có thể dễ dàng nhận ra là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hiện nhịp điệu nhẹ nhàng và thư giãn, không có [I1N2S3T4R5U6M7E8N9T0S1]. Theo nhịp [T1I2M3E4_5S6I7G8N9A0T1U2R3E4], nó duy trì nhịp điệu nhẹ nhàng, cuối cùng tạo ra một bố cục khó có thể dễ dàng nhận ra là phong cách [G1E2N3R4E5].</v>
      </c>
      <c r="D2335" s="2"/>
    </row>
    <row r="2336">
      <c r="A2336" s="1" t="s">
        <v>3699</v>
      </c>
      <c r="B2336" s="1" t="s">
        <v>3700</v>
      </c>
      <c r="C2336" s="2" t="str">
        <f>IFERROR(__xludf.DUMMYFUNCTION("GOOGLETRANSLATE(B2336, ""en"", ""vi"")"),"Đoạn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p"&amp;"hải, âm nhạc gợi lên cảm giác [E1M2O3T4I5O6N7] và người nghe có thể đánh giá cao [[N01U12M23_34B45A56R67S78]8 b9ar0s1] trong sáng tác quyến rũ này.")</f>
        <v>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phải, âm nhạc gợi lên cảm giác [E1M2O3T4I5O6N7] và người nghe có thể đánh giá cao [[N01U12M23_34B45A56R67S78]8 b9ar0s1] trong sáng tác quyến rũ này.</v>
      </c>
      <c r="D2336" s="2"/>
    </row>
    <row r="2337">
      <c r="A2337" s="1" t="s">
        <v>696</v>
      </c>
      <c r="B2337" s="1" t="s">
        <v>3701</v>
      </c>
      <c r="C2337" s="2" t="str">
        <f>IFERROR(__xludf.DUMMYFUNCTION("GOOGLETRANSLATE(B2337, ""en"", ""vi"")"),"Loại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nó"&amp;". Đi kèm với nhịp điệu êm dịu, âm nhạc tuân theo nhịp điệu [T1I2M3E4_5S6I7G8N9A0T1U2R3E4] và tính chất cao [te0mp1o2] gợi lên [E1M2O3T4I5O6N7].")</f>
        <v>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 Đi kèm với nhịp điệu êm dịu, âm nhạc tuân theo nhịp điệu [T1I2M3E4_5S6I7G8N9A0T1U2R3E4] và tính chất cao [te0mp1o2] gợi lên [E1M2O3T4I5O6N7].</v>
      </c>
      <c r="D2337" s="2"/>
    </row>
    <row r="2338">
      <c r="A2338" s="1" t="s">
        <v>1983</v>
      </c>
      <c r="B2338" s="1" t="s">
        <v>3702</v>
      </c>
      <c r="C2338" s="2" t="str">
        <f>IFERROR(__xludf.DUMMYFUNCTION("GOOGLETRANSLATE(B2338, ""en"", ""vi"")"),"Lựa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​​đáo"&amp;",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củ"&amp;"a bài hát cũng như khả năng để lại ấn tượng lâu dài cho người nghe.")</f>
        <v>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 bài hát cũng như khả năng để lại ấn tượng lâu dài cho người nghe.</v>
      </c>
      <c r="D2338" s="2"/>
    </row>
    <row r="2339">
      <c r="A2339" s="1" t="s">
        <v>335</v>
      </c>
      <c r="B2339" s="1" t="s">
        <v>3703</v>
      </c>
      <c r="C2339" s="2" t="str">
        <f>IFERROR(__xludf.DUMMYFUNCTION("GOOGLETRANSLATE(B2339, ""en"", ""vi"")"),"Bản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[I1N2S3"&amp;"T4R5U6M7E8N9T0S1] trong bố cục của nó. Nó tuân theo nhịp [T1I2M3E4_5S6I7G8N9A0T1U2R3E4], trong khi vẫn duy trì nhịp độ chậm gợi lên cảm giác [E1M2O3T4I5O6N7].")</f>
        <v>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[I1N2S3T4R5U6M7E8N9T0S1] trong bố cục của nó. Nó tuân theo nhịp [T1I2M3E4_5S6I7G8N9A0T1U2R3E4], trong khi vẫn duy trì nhịp độ chậm gợi lên cảm giác [E1M2O3T4I5O6N7].</v>
      </c>
      <c r="D2339" s="2"/>
    </row>
    <row r="2340">
      <c r="A2340" s="1" t="s">
        <v>3704</v>
      </c>
      <c r="B2340" s="1" t="s">
        <v>3705</v>
      </c>
      <c r="C2340" s="2" t="str">
        <f>IFERROR(__xludf.DUMMYFUNCTION("GOOGLETRANSLATE(B2340, ""en"", ""vi"")"),"Với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dị"&amp;"u.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thườn"&amp;"g của phong cách [G1E2N3R4E5]. Hơn nữa, nó khác với các khuôn mẫu điển hình gắn liền với âm nhạc của [A1R2T3I4S5T6]. Xuyên suốt bài hát, có [[N01U12M23_34B45A56R67S78]8 b9ar0s1] càng làm tăng thêm tính độc đáo của nó.")</f>
        <v>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thường của phong cách [G1E2N3R4E5]. Hơn nữa, nó khác với các khuôn mẫu điển hình gắn liền với âm nhạc của [A1R2T3I4S5T6]. Xuyên suốt bài hát, có [[N01U12M23_34B45A56R67S78]8 b9ar0s1] càng làm tăng thêm tính độc đáo của nó.</v>
      </c>
      <c r="D2340" s="2"/>
    </row>
    <row r="2341">
      <c r="A2341" s="1" t="s">
        <v>3706</v>
      </c>
      <c r="B2341" s="1" t="s">
        <v>3707</v>
      </c>
      <c r="C2341" s="2" t="str">
        <f>IFERROR(__xludf.DUMMYFUNCTION("GOOGLETRANSLATE(B2341, ""en"", ""vi"")"),"Phạm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[I1N2S"&amp;"3T4R5U6M7E8N9T0S1], âm nhạc tỏa ra [E1M2O3T4I5O6N7] khiến bạn không thể không nhảy khi nghe nó. Xuyên suốt bài hát là [[N01U12M23_34B45A56R67S78]8 b9ar0s1].")</f>
        <v>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[I1N2S3T4R5U6M7E8N9T0S1], âm nhạc tỏa ra [E1M2O3T4I5O6N7] khiến bạn không thể không nhảy khi nghe nó. Xuyên suốt bài hát là [[N01U12M23_34B45A56R67S78]8 b9ar0s1].</v>
      </c>
      <c r="D2341" s="2"/>
    </row>
    <row r="2342">
      <c r="A2342" s="1" t="s">
        <v>3708</v>
      </c>
      <c r="B2342" s="1" t="s">
        <v>3709</v>
      </c>
      <c r="C2342" s="2" t="str">
        <f>IFERROR(__xludf.DUMMYFUNCTION("GOOGLETRANSLATE(B2342, ""en"", ""vi"")"),"Bản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[[N01U12M23_34B45A56R67S78]8"&amp;" b9ar0s1], bài hát này tạo nên trải nghiệm âm nhạc hài hòa và lôi cuốn.")</f>
        <v>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 b9ar0s1], bài hát này tạo nên trải nghiệm âm nhạc hài hòa và lôi cuốn.</v>
      </c>
      <c r="D2342" s="2"/>
    </row>
    <row r="2343">
      <c r="A2343" s="1" t="s">
        <v>3710</v>
      </c>
      <c r="B2343" s="1" t="s">
        <v>3711</v>
      </c>
      <c r="C2343" s="2" t="str">
        <f>IFERROR(__xludf.DUMMYFUNCTION("GOOGLETRANSLATE(B2343, ""en"", ""vi"")"),"Bản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nhà"&amp;"ng,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tiế"&amp;"p cận độc đáo và sáng tạo.")</f>
        <v>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tiếp cận độc đáo và sáng tạo.</v>
      </c>
      <c r="D2343" s="2"/>
    </row>
    <row r="2344">
      <c r="A2344" s="1" t="s">
        <v>3425</v>
      </c>
      <c r="B2344" s="1" t="s">
        <v>3712</v>
      </c>
      <c r="C2344" s="2" t="str">
        <f>IFERROR(__xludf.DUMMYFUNCTION("GOOGLETRANSLATE(B2344, ""en"", ""vi"")"),"Âm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[I1N2S3T4R5U6M7E8"&amp;"N9T0S1],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a"&amp;"i đang tìm kiếm thứ gì đó khác biệt và mới mẻ. Ngoài ra, bản nhạc chạy trong [T1M213] giây, giúp người nghe có nhiều thời gian để đắm mình hoàn toàn vào trải nghiệm.")</f>
        <v>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ai đang tìm kiếm thứ gì đó khác biệt và mới mẻ. Ngoài ra, bản nhạc chạy trong [T1M213] giây, giúp người nghe có nhiều thời gian để đắm mình hoàn toàn vào trải nghiệm.</v>
      </c>
      <c r="D2344" s="2"/>
    </row>
    <row r="2345">
      <c r="A2345" s="1" t="s">
        <v>3713</v>
      </c>
      <c r="B2345" s="1" t="s">
        <v>3714</v>
      </c>
      <c r="C2345" s="2" t="str">
        <f>IFERROR(__xludf.DUMMYFUNCTION("GOOGLETRANSLATE(B2345, ""en"", ""vi"")"),"Phạm vi cao độ nhỏ gọn của [R1A2N3G4E5] [oc0ta1ve2s3] mang lại màn trình diễn âm nhạc tập trung và có tác động mạnh mẽ, trong khi [[K01E12Y23]3 k4ey5] tạo thêm hương vị độc đáo cho loại nhạc này. Nhịp điệu của bài hát này không quá nhanh cũng không quá ch"&amp;"ậm, 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[E1M2O3T4I5"&amp;"O6N7].")</f>
        <v>Phạm vi cao độ nhỏ gọn của [R1A2N3G4E5] [oc0ta1ve2s3] mang lại màn trình diễn âm nhạc tập trung và có tác động mạnh mẽ, trong khi [[K01E12Y23]3 k4ey5] tạo thêm hương vị độc đáo cho loại nhạc này. Nhịp điệu của bài hát này không quá nhanh cũng không quá chậm, 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[E1M2O3T4I5O6N7].</v>
      </c>
      <c r="D2345" s="2"/>
    </row>
    <row r="2346">
      <c r="A2346" s="1" t="s">
        <v>3715</v>
      </c>
      <c r="B2346" s="1" t="s">
        <v>3716</v>
      </c>
      <c r="C2346" s="2" t="str">
        <f>IFERROR(__xludf.DUMMYFUNCTION("GOOGLETRANSLATE(B2346, ""en"", ""vi"")"),"Đây là một bài hát dài TM1 giây với nhịp điệu chậm nhưng nhịp điệu rất mạnh mẽ và lôi cuốn.")</f>
        <v>Đây là một bài hát dài TM1 giây với nhịp điệu chậm nhưng nhịp điệu rất mạnh mẽ và lôi cuốn.</v>
      </c>
      <c r="D2346" s="2"/>
    </row>
    <row r="2347">
      <c r="A2347" s="1" t="s">
        <v>57</v>
      </c>
      <c r="B2347" s="1" t="s">
        <v>3717</v>
      </c>
      <c r="C2347" s="2" t="str">
        <f>IFERROR(__xludf.DUMMYFUNCTION("GOOGLETRANSLATE(B2347, ""en"", ""vi"")"),"Sáng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được"&amp;"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f>
        <v>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v>
      </c>
      <c r="D2347" s="2"/>
    </row>
    <row r="2348">
      <c r="A2348" s="1" t="s">
        <v>3718</v>
      </c>
      <c r="B2348" s="1" t="s">
        <v>3719</v>
      </c>
      <c r="C2348" s="2" t="str">
        <f>IFERROR(__xludf.DUMMYFUNCTION("GOOGLETRANSLATE(B2348, ""en"", ""vi"")"),"Bài hát này thoát khỏi âm thanh truyền thống của [G1E2N3R4E5] vì sáng tác của nó không liên quan đến việc sử dụng [I1N2S3T4R5U6M7E8N9T0S1]. Bất chấp sự lệch lạc này, nhịp điệu của bài hát vẫn sống động và hấp dẫn.")</f>
        <v>Bài hát này thoát khỏi âm thanh truyền thống của [G1E2N3R4E5] vì sáng tác của nó không liên quan đến việc sử dụng [I1N2S3T4R5U6M7E8N9T0S1]. Bất chấp sự lệch lạc này, nhịp điệu của bài hát vẫn sống động và hấp dẫn.</v>
      </c>
      <c r="D2348" s="2"/>
    </row>
    <row r="2349">
      <c r="A2349" s="1" t="s">
        <v>1144</v>
      </c>
      <c r="B2349" s="1" t="s">
        <v>3720</v>
      </c>
      <c r="C2349" s="2" t="str">
        <f>IFERROR(__xludf.DUMMYFUNCTION("GOOGLETRANSLATE(B2349, ""en"", ""vi"")"),"Âm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b"&amp;"ảng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[I1N2S3T4R5U6M7E8N9T0S1]"&amp;"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thàn"&amp;"h một bản nhạc thực sự đặc biệt.")</f>
        <v>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thành một bản nhạc thực sự đặc biệt.</v>
      </c>
      <c r="D2349" s="2"/>
    </row>
    <row r="2350">
      <c r="A2350" s="1" t="s">
        <v>1235</v>
      </c>
      <c r="B2350" s="1" t="s">
        <v>3721</v>
      </c>
      <c r="C2350" s="2" t="str">
        <f>IFERROR(__xludf.DUMMYFUNCTION("GOOGLETRANSLATE(B2350, ""en"", ""vi"")"),"Để tạo ra một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t"&amp;"iếng guitar acoustic nhẹ nhàng, việc kết hợp các nhạc cụ vào âm nhạc thư giãn có thể giúp tạo ra bầu không khí yên bình và êm dịu.")</f>
        <v>Để tạo ra một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tiếng guitar acoustic nhẹ nhàng, việc kết hợp các nhạc cụ vào âm nhạc thư giãn có thể giúp tạo ra bầu không khí yên bình và êm dịu.</v>
      </c>
      <c r="D2350" s="2"/>
    </row>
    <row r="2351">
      <c r="A2351" s="1" t="s">
        <v>1457</v>
      </c>
      <c r="B2351" s="1" t="s">
        <v>3722</v>
      </c>
      <c r="C2351" s="2" t="str">
        <f>IFERROR(__xludf.DUMMYFUNCTION("GOOGLETRANSLATE(B2351, ""en"", ""vi"")"),"Bài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h"&amp;"át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f>
        <v>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v>
      </c>
      <c r="D2351" s="2"/>
    </row>
    <row r="2352">
      <c r="A2352" s="1" t="s">
        <v>3723</v>
      </c>
      <c r="B2352" s="1" t="s">
        <v>3724</v>
      </c>
      <c r="C2352" s="2" t="str">
        <f>IFERROR(__xludf.DUMMYFUNCTION("GOOGLETRANSLATE(B2352, ""en"", ""vi"")"),"Bài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7si8gn9at0ur1e2"&amp;"],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f>
        <v>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v>
      </c>
      <c r="D2352" s="2"/>
    </row>
    <row r="2353">
      <c r="A2353" s="1" t="s">
        <v>771</v>
      </c>
      <c r="B2353" s="1" t="s">
        <v>3725</v>
      </c>
      <c r="C2353" s="2" t="str">
        <f>IFERROR(__xludf.DUMMYFUNCTION("GOOGLETRANSLATE(B2353, ""en"", ""vi"")"),"Đoạn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8[T91I02M13E24_35S46I57G68N79A80T91U0"&amp;"2R13E24]3].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trư"&amp;"ng cho phong cách của nó.")</f>
        <v>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trưng cho phong cách của nó.</v>
      </c>
      <c r="D2353" s="2"/>
    </row>
    <row r="2354">
      <c r="A2354" s="1" t="s">
        <v>3000</v>
      </c>
      <c r="B2354" s="1" t="s">
        <v>3726</v>
      </c>
      <c r="C2354" s="2" t="str">
        <f>IFERROR(__xludf.DUMMYFUNCTION("GOOGLETRANSLATE(B2354, ""en"", ""vi"")"),"Âm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t"&amp;"hêm tác động cảm xúc của âm nhạc. Sự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trìn"&amp;"h diễn âm nhạc phong phú và quyến rũ, chắc chắn sẽ để lại ấn tượng lâu dài cho người nghe.")</f>
        <v>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thêm tác động cảm xúc của âm nhạc. Sự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trình diễn âm nhạc phong phú và quyến rũ, chắc chắn sẽ để lại ấn tượng lâu dài cho người nghe.</v>
      </c>
      <c r="D2354" s="2"/>
    </row>
    <row r="2355">
      <c r="A2355" s="1" t="s">
        <v>204</v>
      </c>
      <c r="B2355" s="1" t="s">
        <v>3727</v>
      </c>
      <c r="C2355" s="2" t="str">
        <f>IFERROR(__xludf.DUMMYFUNCTION("GOOGLETRANSLATE(B2355, ""en"", ""vi"")"),"Nhạc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hợp"&amp;" phù hợp của các nhạc cụ và nhịp điệu thích hợp, âm nhạc có thể tạo ra hiệu ứng mạnh mẽ và cảm động cho người nghe. Cho dù đó là buổi biểu diễn trực tiếp hay bản ghi âm, sự chú ý đến từng chi tiết là [ke0y1] trong việc tạo ra một bản nhạc lôi cuốn, gây đư"&amp;"ợc tiếng vang cho khán giả.")</f>
        <v>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 phù hợp của các nhạc cụ và nhịp điệu thích hợp, âm nhạc có thể tạo ra hiệu ứng mạnh mẽ và cảm động cho người nghe. Cho dù đó là buổi biểu diễn trực tiếp hay bản ghi âm, sự chú ý đến từng chi tiết là [ke0y1] trong việc tạo ra một bản nhạc lôi cuốn, gây được tiếng vang cho khán giả.</v>
      </c>
      <c r="D2355" s="2"/>
    </row>
    <row r="2356">
      <c r="A2356" s="1" t="s">
        <v>398</v>
      </c>
      <c r="B2356" s="1" t="s">
        <v>3728</v>
      </c>
      <c r="C2356" s="2" t="str">
        <f>IFERROR(__xludf.DUMMYFUNCTION("GOOGLETRANSLATE(B2356, ""en"", ""vi"")"),"Bản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"&amp;"nghe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đ"&amp;"ề và mô típ âm nhạc khác nhau.")</f>
        <v>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đề và mô típ âm nhạc khác nhau.</v>
      </c>
      <c r="D2356" s="2"/>
    </row>
    <row r="2357">
      <c r="A2357" s="1" t="s">
        <v>348</v>
      </c>
      <c r="B2357" s="1" t="s">
        <v>3729</v>
      </c>
      <c r="C2357" s="2" t="str">
        <f>IFERROR(__xludf.DUMMYFUNCTION("GOOGLETRANSLATE(B2357, ""en"", ""vi"")"),"Bài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"&amp;"của giai điệu. Mặc dù không có nhạc cụ bổ sung, nhưng nhịp độ nhẹ nhàng của bài hát và việc sử dụng [[K01E12Y23]3 k4ey5] đã kết hợp với nhau để tạo ra trải nghiệm âm nhạc quyến rũ, vừa thư giãn vừa kích thích tư duy.")</f>
        <v>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của giai điệu. Mặc dù không có nhạc cụ bổ sung, nhưng nhịp độ nhẹ nhàng của bài hát và việc sử dụng [[K01E12Y23]3 k4ey5] đã kết hợp với nhau để tạo ra trải nghiệm âm nhạc quyến rũ, vừa thư giãn vừa kích thích tư duy.</v>
      </c>
      <c r="D2357" s="2"/>
    </row>
    <row r="2358">
      <c r="A2358" s="1" t="s">
        <v>708</v>
      </c>
      <c r="B2358" s="1" t="s">
        <v>3730</v>
      </c>
      <c r="C2358" s="2" t="str">
        <f>IFERROR(__xludf.DUMMYFUNCTION("GOOGLETRANSLATE(B2358,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nh"&amp;"ịp điệu vừa phải và nhất quán. Được làm phong phú bởi [I1N2S3T4R5U6M7E8N9T0S1], âm nhạc khám phá một [ti0me1 s2ig3na4tu5re6], [T1I2M3E4_5S6I7G8N9A0T1U2R3E4] độc đáo và được đặc trưng bởi nhịp điệu nhanh, thể hiện [E1M2O3T4I5O6N7].")</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nhịp điệu vừa phải và nhất quán. Được làm phong phú bởi [I1N2S3T4R5U6M7E8N9T0S1], âm nhạc khám phá một [ti0me1 s2ig3na4tu5re6], [T1I2M3E4_5S6I7G8N9A0T1U2R3E4] độc đáo và được đặc trưng bởi nhịp điệu nhanh, thể hiện [E1M2O3T4I5O6N7].</v>
      </c>
      <c r="D2358" s="2"/>
    </row>
    <row r="2359">
      <c r="A2359" s="1" t="s">
        <v>3731</v>
      </c>
      <c r="B2359" s="1" t="s">
        <v>3732</v>
      </c>
      <c r="C2359" s="2" t="str">
        <f>IFERROR(__xludf.DUMMYFUNCTION("GOOGLETRANSLATE(B2359, ""en"", ""vi"")"),"Phạm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trun"&amp;"g bình, trong khi nó không phù hợp với [ti0me1 s2ig3na4tu5re6] [T1I2M3E4_5S6I7G8N9A0T1U2R3E4] thông thường, tạo thêm yếu tố hấp dẫn. Nhìn chung, âm nhạc chuyển động với tốc độ cân bằng và mang đậm chất [G1E2N3R4E5] không thể nhầm lẫn.")</f>
        <v>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trung bình, trong khi nó không phù hợp với [ti0me1 s2ig3na4tu5re6] [T1I2M3E4_5S6I7G8N9A0T1U2R3E4] thông thường, tạo thêm yếu tố hấp dẫn. Nhìn chung, âm nhạc chuyển động với tốc độ cân bằng và mang đậm chất [G1E2N3R4E5] không thể nhầm lẫn.</v>
      </c>
      <c r="D2359" s="2"/>
    </row>
    <row r="2360">
      <c r="A2360" s="1" t="s">
        <v>1251</v>
      </c>
      <c r="B2360" s="1" t="s">
        <v>3733</v>
      </c>
      <c r="C2360" s="2" t="str">
        <f>IFERROR(__xludf.DUMMYFUNCTION("GOOGLETRANSLATE(B2360, ""en"", ""vi"")"),"Với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"&amp;"sống động nhờ sử dụng [I1N2S3T4R5U6M7E8N9T0S1], âm nhạc thể hiện nhịp độ nhanh và [[T01I12M23E34_45S56I67G78N89A90T01U12R23E34]4 t5im6e 7si8gn9at0ur1e2]. Nhìn chung, âm nhạc tỏa ra [E1M2O3T4I5O6N7].")</f>
        <v>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sống động nhờ sử dụng [I1N2S3T4R5U6M7E8N9T0S1], âm nhạc thể hiện nhịp độ nhanh và [[T01I12M23E34_45S56I67G78N89A90T01U12R23E34]4 t5im6e 7si8gn9at0ur1e2]. Nhìn chung, âm nhạc tỏa ra [E1M2O3T4I5O6N7].</v>
      </c>
      <c r="D2360" s="2"/>
    </row>
    <row r="2361">
      <c r="A2361" s="1" t="s">
        <v>2237</v>
      </c>
      <c r="B2361" s="1" t="s">
        <v>3734</v>
      </c>
      <c r="C2361" s="2" t="str">
        <f>IFERROR(__xludf.DUMMYFUNCTION("GOOGLETRANSLATE(B2361, ""en"", ""vi"")"),"Phạm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[te0"&amp;"mp1o2] rất nhanh trong khi dựa vào việc sử dụng [I1N2S3T4R5U6M7E8N9T0S1] quan trọng để truyền tải bản chất của nó. [[T01I12M23E34_45S56I67G78N89A90T01U12R23E34]4 t5im6e 7si8gn9at0ur1e2] càng làm nổi bật thêm bản nhạc này, được phát ở tốc độ thoải mái và t"&amp;"hể hiện âm thanh đặc trưng của [G1E2N3R4E5].")</f>
        <v>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[te0mp1o2] rất nhanh trong khi dựa vào việc sử dụng [I1N2S3T4R5U6M7E8N9T0S1] quan trọng để truyền tải bản chất của nó. [[T01I12M23E34_45S56I67G78N89A90T01U12R23E34]4 t5im6e 7si8gn9at0ur1e2] càng làm nổi bật thêm bản nhạc này, được phát ở tốc độ thoải mái và thể hiện âm thanh đặc trưng của [G1E2N3R4E5].</v>
      </c>
      <c r="D2361" s="2"/>
    </row>
    <row r="2362">
      <c r="A2362" s="1" t="s">
        <v>3735</v>
      </c>
      <c r="B2362" s="1" t="s">
        <v>3736</v>
      </c>
      <c r="C2362" s="2" t="str">
        <f>IFERROR(__xludf.DUMMYFUNCTION("GOOGLETRANSLATE(B2362, ""en"", ""vi"")"),"Đoạn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d"&amp;"ù có [te0mp1o2] sống động nhưng bản nhạc này được phát ở tốc độ vừa phải, giúp người nghe có thể thưởng thức trọn vẹn những giai điệu và hòa âm phức tạp đã tạo nên bản nhạc quyến rũ này.")</f>
        <v>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dù có [te0mp1o2] sống động nhưng bản nhạc này được phát ở tốc độ vừa phải, giúp người nghe có thể thưởng thức trọn vẹn những giai điệu và hòa âm phức tạp đã tạo nên bản nhạc quyến rũ này.</v>
      </c>
      <c r="D2362" s="2"/>
    </row>
    <row r="2363">
      <c r="A2363" s="1" t="s">
        <v>3737</v>
      </c>
      <c r="B2363" s="1" t="s">
        <v>3738</v>
      </c>
      <c r="C2363" s="2" t="str">
        <f>IFERROR(__xludf.DUMMYFUNCTION("GOOGLETRANSLATE(B2363, ""en"", ""vi"")"),"[ti0me1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nha"&amp;"u càng làm tăng thêm chiều sâu và sự phong phú tổng thể của bài hát.")</f>
        <v>[ti0me1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nhau càng làm tăng thêm chiều sâu và sự phong phú tổng thể của bài hát.</v>
      </c>
      <c r="D2363" s="2"/>
    </row>
    <row r="2364">
      <c r="A2364" s="1" t="s">
        <v>3739</v>
      </c>
      <c r="B2364" s="1" t="s">
        <v>3740</v>
      </c>
      <c r="C2364" s="2" t="str">
        <f>IFERROR(__xludf.DUMMYFUNCTION("GOOGLETRANSLATE(B2364, ""en"", ""vi"")"),"Nhịp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"&amp;"yếu tố này tạo ra âm thanh mạnh mẽ và tràn đầy năng lượng, thu hút người nghe và lôi cuốn họ.")</f>
        <v>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yếu tố này tạo ra âm thanh mạnh mẽ và tràn đầy năng lượng, thu hút người nghe và lôi cuốn họ.</v>
      </c>
      <c r="D2364" s="2"/>
    </row>
    <row r="2365">
      <c r="A2365" s="1" t="s">
        <v>797</v>
      </c>
      <c r="B2365" s="1" t="s">
        <v>3741</v>
      </c>
      <c r="C2365" s="2" t="str">
        <f>IFERROR(__xludf.DUMMYFUNCTION("GOOGLETRANSLATE(B2365, ""en"", ""vi"")"),"Có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lượn"&amp;"g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f>
        <v>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v>
      </c>
      <c r="D2365" s="2"/>
    </row>
    <row r="2366">
      <c r="A2366" s="1" t="s">
        <v>1698</v>
      </c>
      <c r="B2366" s="1" t="s">
        <v>3742</v>
      </c>
      <c r="C2366" s="2" t="str">
        <f>IFERROR(__xludf.DUMMYFUNCTION("GOOGLETRANSLATE(B2366, ""en"", ""vi"")"),"Bài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g"&amp;"iây và [[T01I12M23E34_45S56I67G78N89A90T01U12R23E34]4 t5im6e 7si8gn9at0ur1e2], âm nhạc sẽ tiến triển qua [[N01U12M23_34B45A56R67S78]b9ar0 s1] với [te0mp1o2] nhẹ nhàng. Nhìn chung, âm nhạc truyền tải cảm giác [E1M2O3T4I5O6N7].")</f>
        <v>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giây và [[T01I12M23E34_45S56I67G78N89A90T01U12R23E34]4 t5im6e 7si8gn9at0ur1e2], âm nhạc sẽ tiến triển qua [[N01U12M23_34B45A56R67S78]b9ar0 s1] với [te0mp1o2] nhẹ nhàng. Nhìn chung, âm nhạc truyền tải cảm giác [E1M2O3T4I5O6N7].</v>
      </c>
      <c r="D2366" s="2"/>
    </row>
    <row r="2367">
      <c r="A2367" s="1" t="s">
        <v>989</v>
      </c>
      <c r="B2367" s="1" t="s">
        <v>3743</v>
      </c>
      <c r="C2367" s="2" t="str">
        <f>IFERROR(__xludf.DUMMYFUNCTION("GOOGLETRANSLATE(B2367, ""en"", ""vi"")"),"Phạm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[T1M2"&amp;"13] giây, bản sáng tác thể hiện sự tương tác độc đáo giữa phạm vi cao độ giới hạn và [ti0me1 s2ig3na4tu5re6] phức tạp, mang lại trải nghiệm âm nhạc quyến rũ và đáng nhớ.")</f>
        <v>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[T1M213] giây, bản sáng tác thể hiện sự tương tác độc đáo giữa phạm vi cao độ giới hạn và [ti0me1 s2ig3na4tu5re6] phức tạp, mang lại trải nghiệm âm nhạc quyến rũ và đáng nhớ.</v>
      </c>
      <c r="D2367" s="2"/>
    </row>
    <row r="2368">
      <c r="A2368" s="1" t="s">
        <v>3744</v>
      </c>
      <c r="B2368" s="1" t="s">
        <v>3745</v>
      </c>
      <c r="C2368" s="2" t="str">
        <f>IFERROR(__xludf.DUMMYFUNCTION("GOOGLETRANSLATE(B2368, ""en"", ""vi"")"),"Nhịp điệu của bài hát này không quá nhanh cũng không quá chậm, [te0mp1o2] chậm, tạo thêm hương vị độc đáo cho bản nhạc này. Nó không hoàn toàn tuân theo các quy ước của âm thanh [G1E2N3R4E5], khi bài hát tiến triển qua [[N01U12M23_34B45A56R67S78]8 b9ar0s1"&amp;"].")</f>
        <v>Nhịp điệu của bài hát này không quá nhanh cũng không quá chậm, [te0mp1o2] chậm, tạo thêm hương vị độc đáo cho bản nhạc này. Nó không hoàn toàn tuân theo các quy ước của âm thanh [G1E2N3R4E5], khi bài hát tiến triển qua [[N01U12M23_34B45A56R67S78]8 b9ar0s1].</v>
      </c>
      <c r="D2368" s="2"/>
    </row>
    <row r="2369">
      <c r="A2369" s="1" t="s">
        <v>3746</v>
      </c>
      <c r="B2369" s="1" t="s">
        <v>3747</v>
      </c>
      <c r="C2369" s="2" t="str">
        <f>IFERROR(__xludf.DUMMYFUNCTION("GOOGLETRANSLATE(B2369, ""en"", ""vi"")"),"Giai điệu của bài hát không được tạo bằng [I1N2S3T4R5U6M7E8N9T0], nhưng bản nhạc vẫn cố gắng thể hiện phạm vi cao độ trải dài [R1A2N3G4E5] [oc0ta1ve2s3]. Bài hát bao gồm khoảng [[N01U12M23_34B45A56R67S78]8 b9ar0s1] và tuân theo nhịp [T1I2M3E4_5S6I7G8N9A0T"&amp;"1U2R3E4]. Mặc dù không có [I1N2S3T4R5U6M7E8N9T0], âm nhạc trong bản nhạc này vẫn cố gắng mang đến một phạm vi cao độ và nhịp điệu phức tạp ấn tượng, thể hiện rõ qua việc sử dụng nhịp [R1A2N3G4E5] [oc0ta1ve2s3] và [T1I2M3E4_5S6I7G8N9A0T1U2R3E4] tương ứng.")</f>
        <v>Giai điệu của bài hát không được tạo bằng [I1N2S3T4R5U6M7E8N9T0], nhưng bản nhạc vẫn cố gắng thể hiện phạm vi cao độ trải dài [R1A2N3G4E5] [oc0ta1ve2s3]. Bài hát bao gồm khoảng [[N01U12M23_34B45A56R67S78]8 b9ar0s1] và tuân theo nhịp [T1I2M3E4_5S6I7G8N9A0T1U2R3E4]. Mặc dù không có [I1N2S3T4R5U6M7E8N9T0], âm nhạc trong bản nhạc này vẫn cố gắng mang đến một phạm vi cao độ và nhịp điệu phức tạp ấn tượng, thể hiện rõ qua việc sử dụng nhịp [R1A2N3G4E5] [oc0ta1ve2s3] và [T1I2M3E4_5S6I7G8N9A0T1U2R3E4] tương ứng.</v>
      </c>
      <c r="D2369" s="2"/>
    </row>
    <row r="2370">
      <c r="A2370" s="1" t="s">
        <v>3748</v>
      </c>
      <c r="B2370" s="1" t="s">
        <v>3749</v>
      </c>
      <c r="C2370" s="2" t="str">
        <f>IFERROR(__xludf.DUMMYFUNCTION("GOOGLETRANSLATE(B2370, ""en"", ""vi"")"),"Để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"&amp;"tổng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f>
        <v>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v>
      </c>
      <c r="D2370" s="2"/>
    </row>
    <row r="2371">
      <c r="A2371" s="1" t="s">
        <v>906</v>
      </c>
      <c r="B2371" s="1" t="s">
        <v>3750</v>
      </c>
      <c r="C2371" s="2" t="str">
        <f>IFERROR(__xludf.DUMMYFUNCTION("GOOGLETRANSLATE(B2371, ""en"", ""vi"")"),"[ti0me1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n"&amp;"ghĩa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"&amp;"để tạo ra sự căng thẳng và bất ngờ trong một bản nhạc và nó thường được sử dụng trong các thể loại như progressive rock và jazz.")</f>
        <v>[ti0me1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để tạo ra sự căng thẳng và bất ngờ trong một bản nhạc và nó thường được sử dụng trong các thể loại như progressive rock và jazz.</v>
      </c>
      <c r="D2371" s="2"/>
    </row>
    <row r="2372">
      <c r="A2372" s="1" t="s">
        <v>614</v>
      </c>
      <c r="B2372" s="1" t="s">
        <v>3751</v>
      </c>
      <c r="C2372" s="2" t="str">
        <f>IFERROR(__xludf.DUMMYFUNCTION("GOOGLETRANSLATE(B2372,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["&amp;"te0mp1o2]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"&amp;"tác này thu hút người nghe bằng sự kết hợp giữa phạm vi cao độ hạn chế và [ke0y1] đặc biệt, tạo ra trải nghiệm âm nhạc mạnh mẽ và giàu cảm xúc.")</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tác này thu hút người nghe bằng sự kết hợp giữa phạm vi cao độ hạn chế và [ke0y1] đặc biệt, tạo ra trải nghiệm âm nhạc mạnh mẽ và giàu cảm xúc.</v>
      </c>
      <c r="D2372" s="2"/>
    </row>
    <row r="2373">
      <c r="A2373" s="1" t="s">
        <v>3752</v>
      </c>
      <c r="B2373" s="1" t="s">
        <v>3753</v>
      </c>
      <c r="C2373" s="2" t="str">
        <f>IFERROR(__xludf.DUMMYFUNCTION("GOOGLETRANSLATE(B2373, ""en"", ""vi"")"),"Âm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âm"&amp;" nhạc điển hình hơn. Cùng với nhau, những yếu tố này tạo ra trải nghiệm thính giác độc đáo thách thức các quy ước âm nhạc truyền thống và mời gọi người nghe khám phá lãnh thổ cảm xúc và nhịp điệu mới.")</f>
        <v>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 nhạc điển hình hơn. Cùng với nhau, những yếu tố này tạo ra trải nghiệm thính giác độc đáo thách thức các quy ước âm nhạc truyền thống và mời gọi người nghe khám phá lãnh thổ cảm xúc và nhịp điệu mới.</v>
      </c>
      <c r="D2373" s="2"/>
    </row>
    <row r="2374">
      <c r="A2374" s="1" t="s">
        <v>3754</v>
      </c>
      <c r="B2374" s="1" t="s">
        <v>3755</v>
      </c>
      <c r="C2374" s="2" t="str">
        <f>IFERROR(__xludf.DUMMYFUNCTION("GOOGLETRANSLATE(B2374, ""en"", ""vi"")"),"Loại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diễ"&amp;"n âm nhạc sử dụng [I1N2S3T4R5U6M7E8N9T0S1], tăng thêm chiều sâu và kết cấu cho âm thanh tổng thể.")</f>
        <v>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diễn âm nhạc sử dụng [I1N2S3T4R5U6M7E8N9T0S1], tăng thêm chiều sâu và kết cấu cho âm thanh tổng thể.</v>
      </c>
      <c r="D2374" s="2"/>
    </row>
    <row r="2375">
      <c r="A2375" s="1" t="s">
        <v>217</v>
      </c>
      <c r="B2375" s="1" t="s">
        <v>3756</v>
      </c>
      <c r="C2375" s="2" t="str">
        <f>IFERROR(__xludf.DUMMYFUNCTION("GOOGLETRANSLATE(B2375, ""en"", ""vi"")"),"Sự lựa chọn [[K01E12Y23]3 k4ey5] trong bản nhạc này tạo nên trải nghiệm lôi cuốn và đáng nhớ cho người nghe.")</f>
        <v>Sự lựa chọn [[K01E12Y23]3 k4ey5] trong bản nhạc này tạo nên trải nghiệm lôi cuốn và đáng nhớ cho người nghe.</v>
      </c>
      <c r="D2375" s="2"/>
    </row>
    <row r="2376">
      <c r="A2376" s="1" t="s">
        <v>3757</v>
      </c>
      <c r="B2376" s="1" t="s">
        <v>3758</v>
      </c>
      <c r="C2376" s="2" t="str">
        <f>IFERROR(__xludf.DUMMYFUNCTION("GOOGLETRANSLATE(B2376, ""en"", ""vi"")"),"Dải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tất"&amp;" cả đều góp phần tạo nên âm thanh và phong cách độc đáo.")</f>
        <v>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 cả đều góp phần tạo nên âm thanh và phong cách độc đáo.</v>
      </c>
      <c r="D2376" s="2"/>
    </row>
    <row r="2377">
      <c r="A2377" s="1" t="s">
        <v>3759</v>
      </c>
      <c r="B2377" s="1" t="s">
        <v>3760</v>
      </c>
      <c r="C2377" s="2" t="str">
        <f>IFERROR(__xludf.DUMMYFUNCTION("GOOGLETRANSLATE(B2377, ""en"", ""vi"")"),"Mặc dù âm nhạc này di chuyển nhanh chóng nhưng nó không phải là sự thể hiện thực sự của thể loại [G1E2N3R4E5] điển hình. Để đạt được điều đó, nên đưa [I1N2S3T4R5U6M7E8N9T0S1] vào âm nhạc.")</f>
        <v>Mặc dù âm nhạc này di chuyển nhanh chóng nhưng nó không phải là sự thể hiện thực sự của thể loại [G1E2N3R4E5] điển hình. Để đạt được điều đó, nên đưa [I1N2S3T4R5U6M7E8N9T0S1] vào âm nhạc.</v>
      </c>
      <c r="D2377" s="2"/>
    </row>
    <row r="2378">
      <c r="A2378" s="1" t="s">
        <v>644</v>
      </c>
      <c r="B2378" s="1" t="s">
        <v>3761</v>
      </c>
      <c r="C2378" s="2" t="str">
        <f>IFERROR(__xludf.DUMMYFUNCTION("GOOGLETRANSLATE(B2378, ""en"", ""vi"")"),"Việc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bì"&amp;"nh và dễ chịu, được bổ sung bởi âm thanh [I1N2S3T4R5U6M7E8N9T0S1]. Âm nhạc này là một ví dụ điển hình của phong cách [G1E2N3R4E5].")</f>
        <v>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bình và dễ chịu, được bổ sung bởi âm thanh [I1N2S3T4R5U6M7E8N9T0S1]. Âm nhạc này là một ví dụ điển hình của phong cách [G1E2N3R4E5].</v>
      </c>
      <c r="D2378" s="2"/>
    </row>
    <row r="2379">
      <c r="A2379" s="1" t="s">
        <v>367</v>
      </c>
      <c r="B2379" s="1" t="s">
        <v>3762</v>
      </c>
      <c r="C2379" s="2" t="str">
        <f>IFERROR(__xludf.DUMMYFUNCTION("GOOGLETRANSLATE(B2379, ""en"", ""vi"")"),"Âm thanh của âm nhạc có được chất lượng cảm xúc đặc biệt thông qua việc sử dụng các nhạc cụ. [ke0y1] được chơi là yếu tố quan trọng góp phần tạo nên hiệu ứng tổng thể. Cùng với nhau, sự kết hợp giữa [key0y1] và các nhạc cụ tạo nên âm thanh độc đáo và khác"&amp;" biệt có thể gợi lên nhiều cung bậc cảm xúc cho người nghe. Cho dù đó là những nốt u sầu của [mi0no1r2] [ke0y1] hay những hợp âm thăng hoa của [ma0jo1r2] [ke0y1], sự tương tác giữa [ke0y1] và các nhạc cụ là điều khiến âm nhạc trở nên mạnh mẽ và có sức ảnh"&amp;" hưởng lớn.")</f>
        <v>Âm thanh của âm nhạc có được chất lượng cảm xúc đặc biệt thông qua việc sử dụng các nhạc cụ. [ke0y1] được chơi là yếu tố quan trọng góp phần tạo nên hiệu ứng tổng thể. Cùng với nhau, sự kết hợp giữa [key0y1] và các nhạc cụ tạo nên âm thanh độc đáo và khác biệt có thể gợi lên nhiều cung bậc cảm xúc cho người nghe. Cho dù đó là những nốt u sầu của [mi0no1r2] [ke0y1] hay những hợp âm thăng hoa của [ma0jo1r2] [ke0y1], sự tương tác giữa [ke0y1] và các nhạc cụ là điều khiến âm nhạc trở nên mạnh mẽ và có sức ảnh hưởng lớn.</v>
      </c>
      <c r="D2379" s="2"/>
    </row>
    <row r="2380">
      <c r="A2380" s="1" t="s">
        <v>3763</v>
      </c>
      <c r="B2380" s="1" t="s">
        <v>3764</v>
      </c>
      <c r="C2380" s="2" t="str">
        <f>IFERROR(__xludf.DUMMYFUNCTION("GOOGLETRANSLATE(B2380, ""en"", ""vi"")"),"Với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nhạc"&amp;" bao gồm [[N01U12M23_34B45A56R67S78]8 b9ar0s1].")</f>
        <v>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 bao gồm [[N01U12M23_34B45A56R67S78]8 b9ar0s1].</v>
      </c>
      <c r="D2380" s="2"/>
    </row>
    <row r="2381">
      <c r="A2381" s="1" t="s">
        <v>3397</v>
      </c>
      <c r="B2381" s="1" t="s">
        <v>3765</v>
      </c>
      <c r="C2381" s="2" t="str">
        <f>IFERROR(__xludf.DUMMYFUNCTION("GOOGLETRANSLATE(B2381, ""en"", ""vi"")"),"Âm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đáo"&amp;" giúp phân biệt nó với các bài hát khác cùng thể loại. Nhìn chung, những yếu tố này tạo nên một bản nhạc hay và chân thực, chắc chắn sẽ làm hài lòng người hâm mộ [G1E2N3R4E5].")</f>
        <v>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 giúp phân biệt nó với các bài hát khác cùng thể loại. Nhìn chung, những yếu tố này tạo nên một bản nhạc hay và chân thực, chắc chắn sẽ làm hài lòng người hâm mộ [G1E2N3R4E5].</v>
      </c>
      <c r="D2381" s="2"/>
    </row>
    <row r="2382">
      <c r="A2382" s="1" t="s">
        <v>3503</v>
      </c>
      <c r="B2382" s="1" t="s">
        <v>3766</v>
      </c>
      <c r="C2382" s="2" t="str">
        <f>IFERROR(__xludf.DUMMYFUNCTION("GOOGLETRANSLATE(B2382, ""en"", ""vi"")"),"Nhạc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Nh"&amp;"ịp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f>
        <v>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v>
      </c>
      <c r="D2382" s="2"/>
    </row>
    <row r="2383">
      <c r="A2383" s="1" t="s">
        <v>1384</v>
      </c>
      <c r="B2383" s="1" t="s">
        <v>3767</v>
      </c>
      <c r="C2383" s="2" t="str">
        <f>IFERROR(__xludf.DUMMYFUNCTION("GOOGLETRANSLATE(B2383, ""en"", ""vi"")"),"Dải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ph"&amp;"ải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đi"&amp;"ển.")</f>
        <v>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điển.</v>
      </c>
      <c r="D2383" s="2"/>
    </row>
    <row r="2384">
      <c r="A2384" s="1" t="s">
        <v>3768</v>
      </c>
      <c r="B2384" s="1" t="s">
        <v>3769</v>
      </c>
      <c r="C2384" s="2" t="str">
        <f>IFERROR(__xludf.DUMMYFUNCTION("GOOGLETRANSLATE(B2384, ""en"", ""vi"")"),"Bản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tr"&amp;"ải nghiệm đầy mê hoặc.")</f>
        <v>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trải nghiệm đầy mê hoặc.</v>
      </c>
      <c r="D2384" s="2"/>
    </row>
    <row r="2385">
      <c r="A2385" s="1" t="s">
        <v>3770</v>
      </c>
      <c r="B2385" s="1" t="s">
        <v>3771</v>
      </c>
      <c r="C2385" s="2" t="str">
        <f>IFERROR(__xludf.DUMMYFUNCTION("GOOGLETRANSLATE(B2385, ""en"", ""vi"")"),"Việc sử dụng [[K01E12Y23]3 k4ey5] trong bản nhạc này tạo ra một bảng âm thanh phong phú và sống động mặc dù chuyển động chậm. Tuy nhiên, bản nhạc này không thể hiện hết bản chất của thể loại [G1E2N3R4E5].")</f>
        <v>Việc sử dụng [[K01E12Y23]3 k4ey5] trong bản nhạc này tạo ra một bảng âm thanh phong phú và sống động mặc dù chuyển động chậm. Tuy nhiên, bản nhạc này không thể hiện hết bản chất của thể loại [G1E2N3R4E5].</v>
      </c>
      <c r="D2385" s="2"/>
    </row>
    <row r="2386">
      <c r="A2386" s="1" t="s">
        <v>3772</v>
      </c>
      <c r="B2386" s="1" t="s">
        <v>3773</v>
      </c>
      <c r="C2386" s="2" t="str">
        <f>IFERROR(__xludf.DUMMYFUNCTION("GOOGLETRANSLATE(B2386, ""en"", ""vi"")"),"Dự án âm nhạc gợi lên phản ứng cảm xúc mạnh mẽ ở người nghe. Bài hát có thời lượng TM1 giây và có nhịp điệu nhẹ nhàng. Điều thú vị là bài hát không giới thiệu bất kỳ nhạc cụ nào.")</f>
        <v>Dự án âm nhạc gợi lên phản ứng cảm xúc mạnh mẽ ở người nghe. Bài hát có thời lượng TM1 giây và có nhịp điệu nhẹ nhàng. Điều thú vị là bài hát không giới thiệu bất kỳ nhạc cụ nào.</v>
      </c>
      <c r="D2386" s="2"/>
    </row>
    <row r="2387">
      <c r="A2387" s="1" t="s">
        <v>3774</v>
      </c>
      <c r="B2387" s="1" t="s">
        <v>3775</v>
      </c>
      <c r="C2387" s="2" t="str">
        <f>IFERROR(__xludf.DUMMYFUNCTION("GOOGLETRANSLATE(B2387, ""en"", ""vi"")"),"Bản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[I1N2S"&amp;"3T4R5U6M7E8N9T0]. Nhạc bao gồm [[N01U12M23_34B45A56R67S78]8 b9ar0s1].")</f>
        <v>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[I1N2S3T4R5U6M7E8N9T0]. Nhạc bao gồm [[N01U12M23_34B45A56R67S78]8 b9ar0s1].</v>
      </c>
      <c r="D2387" s="2"/>
    </row>
    <row r="2388">
      <c r="A2388" s="1" t="s">
        <v>11</v>
      </c>
      <c r="B2388" s="1" t="s">
        <v>3776</v>
      </c>
      <c r="C2388" s="2" t="str">
        <f>IFERROR(__xludf.DUMMYFUNCTION("GOOGLETRANSLATE(B2388, ""en"", ""vi"")"),"Bài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có"&amp;"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"&amp;"giản là muốn thư giãn sau một ngày dài, bài hát này chắc chắn sẽ làm được điều đó.")</f>
        <v>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giản là muốn thư giãn sau một ngày dài, bài hát này chắc chắn sẽ làm được điều đó.</v>
      </c>
      <c r="D2388" s="2"/>
    </row>
    <row r="2389">
      <c r="A2389" s="1" t="s">
        <v>3777</v>
      </c>
      <c r="B2389" s="1" t="s">
        <v>3778</v>
      </c>
      <c r="C2389" s="2" t="str">
        <f>IFERROR(__xludf.DUMMYFUNCTION("GOOGLETRANSLATE(B2389, ""en"", ""vi"")"),"Âm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"&amp;"ra trải nghiệm năng động và hấp dẫn cho người nghe.")</f>
        <v>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ra trải nghiệm năng động và hấp dẫn cho người nghe.</v>
      </c>
      <c r="D2389" s="2"/>
    </row>
    <row r="2390">
      <c r="A2390" s="1" t="s">
        <v>2880</v>
      </c>
      <c r="B2390" s="1" t="s">
        <v>3779</v>
      </c>
      <c r="C2390" s="2" t="str">
        <f>IFERROR(__xludf.DUMMYFUNCTION("GOOGLETRANSLATE(B2390, ""en"", ""vi"")"),"Bài hát này có nhịp điệu rất thanh thản và phạm vi cao độ của nó nằm trong [R1A2N3G4E5] [oc0ta1ve2s3]. Âm nhạc tỏa ra [E1M2O3T4I5O6N7], tạo nên bầu không khí yên bình và êm dịu.")</f>
        <v>Bài hát này có nhịp điệu rất thanh thản và phạm vi cao độ của nó nằm trong [R1A2N3G4E5] [oc0ta1ve2s3]. Âm nhạc tỏa ra [E1M2O3T4I5O6N7], tạo nên bầu không khí yên bình và êm dịu.</v>
      </c>
      <c r="D2390" s="2"/>
    </row>
    <row r="2391">
      <c r="A2391" s="1" t="s">
        <v>3780</v>
      </c>
      <c r="B2391" s="1" t="s">
        <v>3781</v>
      </c>
      <c r="C2391" s="2" t="str">
        <f>IFERROR(__xludf.DUMMYFUNCTION("GOOGLETRANSLATE(B2391, ""en"", ""vi"")"),"Bản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bài"&amp;" hát tiến triển đến [[N01U12M23_34B45A56R67S78]8 b9ar0s1].")</f>
        <v>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 hát tiến triển đến [[N01U12M23_34B45A56R67S78]8 b9ar0s1].</v>
      </c>
      <c r="D2391" s="2"/>
    </row>
    <row r="2392">
      <c r="A2392" s="1" t="s">
        <v>180</v>
      </c>
      <c r="B2392" s="1" t="s">
        <v>3782</v>
      </c>
      <c r="C2392" s="2" t="str">
        <f>IFERROR(__xludf.DUMMYFUNCTION("GOOGLETRANSLATE(B2392, ""en"", ""vi"")"),"Âm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đ"&amp;"ộng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[T"&amp;"1I2M3E4_5S6I7G8N9A0T1U2R3E4]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f>
        <v>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v>
      </c>
      <c r="D2392" s="2"/>
    </row>
    <row r="2393">
      <c r="A2393" s="1" t="s">
        <v>400</v>
      </c>
      <c r="B2393" s="1" t="s">
        <v>3783</v>
      </c>
      <c r="C2393" s="2" t="str">
        <f>IFERROR(__xludf.DUMMYFUNCTION("GOOGLETRANSLATE(B2393, ""en"", ""vi"")"),"Thời lượng của bài hát này là [T1M213] giây.")</f>
        <v>Thời lượng của bài hát này là [T1M213] giây.</v>
      </c>
      <c r="D2393" s="2"/>
    </row>
    <row r="2394">
      <c r="A2394" s="1" t="s">
        <v>3784</v>
      </c>
      <c r="B2394" s="1" t="s">
        <v>3785</v>
      </c>
      <c r="C2394" s="2" t="str">
        <f>IFERROR(__xludf.DUMMYFUNCTION("GOOGLETRANSLATE(B2394, ""en"", ""vi"")"),"Bài hát này có nhịp điệu đặc biệt mạnh mẽ và dài [T1M213] giây. Cố tình loại trừ [I1N2S3T4R5U6M7E8N9T0S1] không được sử dụng để tạo giai điệu trong bản nhạc này, bao gồm [[N01U12M23_34B45A56R67S78]8 b9ar0s1].")</f>
        <v>Bài hát này có nhịp điệu đặc biệt mạnh mẽ và dài [T1M213] giây. Cố tình loại trừ [I1N2S3T4R5U6M7E8N9T0S1] không được sử dụng để tạo giai điệu trong bản nhạc này, bao gồm [[N01U12M23_34B45A56R67S78]8 b9ar0s1].</v>
      </c>
      <c r="D2394" s="2"/>
    </row>
    <row r="2395">
      <c r="A2395" s="1" t="s">
        <v>3786</v>
      </c>
      <c r="B2395" s="1" t="s">
        <v>3787</v>
      </c>
      <c r="C2395" s="2" t="str">
        <f>IFERROR(__xludf.DUMMYFUNCTION("GOOGLETRANSLATE(B2395, ""en"", ""vi"")"),"Trải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được"&amp;" nâng cao nhờ việc sử dụng các nhạc cụ cụ thể, góp phần tạo nên âm thanh độc đáo.")</f>
        <v>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 nâng cao nhờ việc sử dụng các nhạc cụ cụ thể, góp phần tạo nên âm thanh độc đáo.</v>
      </c>
      <c r="D2395" s="2"/>
    </row>
    <row r="2396">
      <c r="A2396" s="1" t="s">
        <v>3788</v>
      </c>
      <c r="B2396" s="1" t="s">
        <v>3789</v>
      </c>
      <c r="C2396" s="2" t="str">
        <f>IFERROR(__xludf.DUMMYFUNCTION("GOOGLETRANSLATE(B2396,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"&amp;"theo phong cách [G1E2N3R4E5] cụ thể.")</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theo phong cách [G1E2N3R4E5] cụ thể.</v>
      </c>
      <c r="D2396" s="2"/>
    </row>
    <row r="2397">
      <c r="A2397" s="1" t="s">
        <v>2617</v>
      </c>
      <c r="B2397" s="1" t="s">
        <v>3790</v>
      </c>
      <c r="C2397" s="2" t="str">
        <f>IFERROR(__xludf.DUMMYFUNCTION("GOOGLETRANSLATE(B2397, ""en"", ""vi"")"),"Bài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"&amp;"tổng thể của bài hát. Ngoài ra, việc lựa chọn [[K01E12Y23]3 k4ey5] càng làm tăng thêm sức hấp dẫn của bài hát, mang đến khía cạnh độc đáo và đáng nhớ cho âm nhạc.")</f>
        <v>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tổng thể của bài hát. Ngoài ra, việc lựa chọn [[K01E12Y23]3 k4ey5] càng làm tăng thêm sức hấp dẫn của bài hát, mang đến khía cạnh độc đáo và đáng nhớ cho âm nhạc.</v>
      </c>
      <c r="D2397" s="2"/>
    </row>
    <row r="2398">
      <c r="A2398" s="1" t="s">
        <v>3791</v>
      </c>
      <c r="B2398" s="1" t="s">
        <v>3792</v>
      </c>
      <c r="C2398" s="2" t="str">
        <f>IFERROR(__xludf.DUMMYFUNCTION("GOOGLETRANSLATE(B2398, ""en"", ""vi"")"),"Phạm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s2ig3na4tu5r"&amp;"e6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khác"&amp;" biệt.")</f>
        <v>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 biệt.</v>
      </c>
      <c r="D2398" s="2"/>
    </row>
    <row r="2399">
      <c r="A2399" s="1" t="s">
        <v>3793</v>
      </c>
      <c r="B2399" s="1" t="s">
        <v>3794</v>
      </c>
      <c r="C2399" s="2" t="str">
        <f>IFERROR(__xludf.DUMMYFUNCTION("GOOGLETRANSLATE(B2399, ""en"", ""vi"")"),"Loại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7si8gn9at0ur1e"&amp;"2 khác thường. Được chơi với tốc độ nhàn nhã, bài hát này là bản thể hiện cổ điển của nhạc [G1E2N3R4E5], với độ dài được xác định bởi [[N01U12M23_34B45A56R67S78]8 b9ar0s1].")</f>
        <v>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7si8gn9at0ur1e2 khác thường. Được chơi với tốc độ nhàn nhã, bài hát này là bản thể hiện cổ điển của nhạc [G1E2N3R4E5], với độ dài được xác định bởi [[N01U12M23_34B45A56R67S78]8 b9ar0s1].</v>
      </c>
      <c r="D2399" s="2"/>
    </row>
    <row r="2400">
      <c r="A2400" s="1" t="s">
        <v>3795</v>
      </c>
      <c r="B2400" s="1" t="s">
        <v>3796</v>
      </c>
      <c r="C2400" s="2" t="str">
        <f>IFERROR(__xludf.DUMMYFUNCTION("GOOGLETRANSLATE(B2400, ""en"", ""vi"")"),"Phạm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"&amp;"chơi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"&amp;"trộn độc đáo giữa các yếu tố âm nhạc góp phần tạo nên âm thanh tổng thể của bài hát.")</f>
        <v>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trộn độc đáo giữa các yếu tố âm nhạc góp phần tạo nên âm thanh tổng thể của bài hát.</v>
      </c>
      <c r="D2400" s="2"/>
    </row>
    <row r="2401">
      <c r="A2401" s="1" t="s">
        <v>3797</v>
      </c>
      <c r="B2401" s="1" t="s">
        <v>3798</v>
      </c>
      <c r="C2401" s="2" t="str">
        <f>IFERROR(__xludf.DUMMYFUNCTION("GOOGLETRANSLATE(B2401, ""en"", ""vi"")"),"Với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khô"&amp;"ng có trong bố cục này, khiến nó càng trở nên khác biệt hơn.")</f>
        <v>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không có trong bố cục này, khiến nó càng trở nên khác biệt hơn.</v>
      </c>
      <c r="D2401" s="2"/>
    </row>
    <row r="2402">
      <c r="A2402" s="1" t="s">
        <v>3799</v>
      </c>
      <c r="B2402" s="1" t="s">
        <v>3800</v>
      </c>
      <c r="C2402" s="2" t="str">
        <f>IFERROR(__xludf.DUMMYFUNCTION("GOOGLETRANSLATE(B2402, ""en"", ""vi"")"),"Bài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s"&amp;"uốt,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"&amp;"một bài hát hấp dẫn và đáng nhớ, nổi bật giữa đám đông.")</f>
        <v>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một bài hát hấp dẫn và đáng nhớ, nổi bật giữa đám đông.</v>
      </c>
      <c r="D2402" s="2"/>
    </row>
    <row r="2403">
      <c r="A2403" s="1" t="s">
        <v>1836</v>
      </c>
      <c r="B2403" s="1" t="s">
        <v>3801</v>
      </c>
      <c r="C2403" s="2" t="str">
        <f>IFERROR(__xludf.DUMMYFUNCTION("GOOGLETRANSLATE(B2403, ""en"", ""vi"")"),"Bài hát có độ dài [T1M213] giây, có âm thanh bị ảnh hưởng nặng nề bởi thể loại [G1E2N3R4E5].")</f>
        <v>Bài hát có độ dài [T1M213] giây, có âm thanh bị ảnh hưởng nặng nề bởi thể loại [G1E2N3R4E5].</v>
      </c>
      <c r="D2403" s="2"/>
    </row>
    <row r="2404">
      <c r="A2404" s="1" t="s">
        <v>3802</v>
      </c>
      <c r="B2404" s="1" t="s">
        <v>3803</v>
      </c>
      <c r="C2404" s="2" t="str">
        <f>IFERROR(__xludf.DUMMYFUNCTION("GOOGLETRANSLATE(B2404, ""en"", ""vi"")"),"Bản nhạc này là sự thể hiện ấn tượng về phạm vi cao độ của nó, trải dài [R1A2N3G4E5] [oc0ta1ve2s3]. Việc sử dụng [[K01E12Y23]3 k4ey5] trong bản nhạc này góp phần tạo nên âm thanh mạnh mẽ và đáng nhớ. Với độ dài [T1M213] giây, nhịp điệu đều đặn và vừa phải"&amp;"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nhạc"&amp;". Nhìn chung, sáng tác thể hiện [E1M2O3T4I5O6N7], mang lại trải nghiệm nghe hấp dẫn và khó quên.")</f>
        <v>Bản nhạc này là sự thể hiện ấn tượng về phạm vi cao độ của nó, trải dài [R1A2N3G4E5] [oc0ta1ve2s3]. Việc sử dụng [[K01E12Y23]3 k4ey5] trong bản nhạc này góp phần tạo nên âm thanh mạnh mẽ và đáng nhớ. Với độ dài [T1M213] giây, nhịp điệu đều đặn và vừa phải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nhạc. Nhìn chung, sáng tác thể hiện [E1M2O3T4I5O6N7], mang lại trải nghiệm nghe hấp dẫn và khó quên.</v>
      </c>
      <c r="D2404" s="2"/>
    </row>
    <row r="2405">
      <c r="A2405" s="1" t="s">
        <v>1732</v>
      </c>
      <c r="B2405" s="1" t="s">
        <v>3804</v>
      </c>
      <c r="C2405" s="2" t="str">
        <f>IFERROR(__xludf.DUMMYFUNCTION("GOOGLETRANSLATE(B2405, ""en"", ""vi"")"),"Bản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[I1N2S3T4R5"&amp;"U6M7E8N9T0S1]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k"&amp;"hoảng [[N01U12M23_34B45A56R67S78]8 b9ar0s1] trong bài hát này.")</f>
        <v>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khoảng [[N01U12M23_34B45A56R67S78]8 b9ar0s1] trong bài hát này.</v>
      </c>
      <c r="D2405" s="2"/>
    </row>
    <row r="2406">
      <c r="A2406" s="1" t="s">
        <v>3805</v>
      </c>
      <c r="B2406" s="1" t="s">
        <v>3806</v>
      </c>
      <c r="C2406" s="2" t="str">
        <f>IFERROR(__xludf.DUMMYFUNCTION("GOOGLETRANSLATE(B2406, ""en"", ""vi"")"),"[ti0me1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lạ"&amp;"i bổ sung thêm hương vị độc đáo, khiến nó trở thành biểu tượng thực sự của phong cách [G1E2N3R4E5] cổ điển.")</f>
        <v>[ti0me1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lại bổ sung thêm hương vị độc đáo, khiến nó trở thành biểu tượng thực sự của phong cách [G1E2N3R4E5] cổ điển.</v>
      </c>
      <c r="D2406" s="2"/>
    </row>
    <row r="2407">
      <c r="A2407" s="1" t="s">
        <v>1707</v>
      </c>
      <c r="B2407" s="1" t="s">
        <v>3807</v>
      </c>
      <c r="C2407" s="2" t="str">
        <f>IFERROR(__xludf.DUMMYFUNCTION("GOOGLETRANSLATE(B2407, ""en"", ""vi"")"),"Âm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giâ"&amp;"y.")</f>
        <v>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giây.</v>
      </c>
      <c r="D2407" s="2"/>
    </row>
    <row r="2408">
      <c r="A2408" s="1" t="s">
        <v>3808</v>
      </c>
      <c r="B2408" s="1" t="s">
        <v>3809</v>
      </c>
      <c r="C2408" s="2" t="str">
        <f>IFERROR(__xludf.DUMMYFUNCTION("GOOGLETRANSLATE(B2408, ""en"", ""vi"")"),"Dải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"&amp;"tính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"&amp;"mẽ và năng động với [ti0me1 s2ig3na4tu5re6] và nhạc cụ độc đáo phối hợp với nhau để tạo ra trải nghiệm nghe khó quên.")</f>
        <v>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mẽ và năng động với [ti0me1 s2ig3na4tu5re6] và nhạc cụ độc đáo phối hợp với nhau để tạo ra trải nghiệm nghe khó quên.</v>
      </c>
      <c r="D2408" s="2"/>
    </row>
    <row r="2409">
      <c r="A2409" s="1" t="s">
        <v>3810</v>
      </c>
      <c r="B2409" s="1" t="s">
        <v>3811</v>
      </c>
      <c r="C2409" s="2" t="str">
        <f>IFERROR(__xludf.DUMMYFUNCTION("GOOGLETRANSLATE(B2409, ""en"", ""vi"")"),"Đoạn nhạc thuộc thể loại [G1E2N3R4E5], thể hiện phạm vi cao độ trong [R1A2N3G4E5] [oc0ta1ve2s3] và sử dụng [[T01I12M23E34_45S56I67G78N89A90T01U12R23E34]4 t5im6e 7si8gn9at0ur1e2].")</f>
        <v>Đoạn nhạc thuộc thể loại [G1E2N3R4E5], thể hiện phạm vi cao độ trong [R1A2N3G4E5] [oc0ta1ve2s3] và sử dụng [[T01I12M23E34_45S56I67G78N89A90T01U12R23E34]4 t5im6e 7si8gn9at0ur1e2].</v>
      </c>
      <c r="D2409" s="2"/>
    </row>
    <row r="2410">
      <c r="A2410" s="1" t="s">
        <v>3812</v>
      </c>
      <c r="B2410" s="1" t="s">
        <v>3813</v>
      </c>
      <c r="C2410" s="2" t="str">
        <f>IFERROR(__xludf.DUMMYFUNCTION("GOOGLETRANSLATE(B2410, ""en"", ""vi"")"),"[[K01E12Y23]3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c"&amp;"hất lượng độc đáo.")</f>
        <v>[[K01E12Y23]3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chất lượng độc đáo.</v>
      </c>
      <c r="D2410" s="2"/>
    </row>
    <row r="2411">
      <c r="A2411" s="1" t="s">
        <v>1304</v>
      </c>
      <c r="B2411" s="1" t="s">
        <v>3814</v>
      </c>
      <c r="C2411" s="2" t="str">
        <f>IFERROR(__xludf.DUMMYFUNCTION("GOOGLETRANSLATE(B2411, ""en"", ""vi"")"),"Bản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"&amp;"là [T1I2M3E4_5S6I7G8N9A0T1U2R3E4] và nó di chuyển với tốc độ cân bằng, tạo ra cảm giác tổng thể là [E1M2O3T4I5O6N7].")</f>
        <v>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là [T1I2M3E4_5S6I7G8N9A0T1U2R3E4] và nó di chuyển với tốc độ cân bằng, tạo ra cảm giác tổng thể là [E1M2O3T4I5O6N7].</v>
      </c>
      <c r="D2411" s="2"/>
    </row>
    <row r="2412">
      <c r="A2412" s="1" t="s">
        <v>259</v>
      </c>
      <c r="B2412" s="1" t="s">
        <v>3815</v>
      </c>
      <c r="C2412" s="2" t="str">
        <f>IFERROR(__xludf.DUMMYFUNCTION("GOOGLETRANSLATE(B2412,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t"&amp;"ác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"&amp;"hát này, điều này khác với quy chuẩn với [[T01I12M23E34_45S56I67G78N89A90T01U12R23E34]4 t5im6e 7si8gn9at0ur1e2]. Bản thân âm nhạc có đặc điểm là [E1M2O3T4I5O6N7], có chiều sâu và độ phức tạp thu hút người nghe và tạo ấn tượng lâu dài.")</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hát này, điều này khác với quy chuẩn với [[T01I12M23E34_45S56I67G78N89A90T01U12R23E34]4 t5im6e 7si8gn9at0ur1e2]. Bản thân âm nhạc có đặc điểm là [E1M2O3T4I5O6N7], có chiều sâu và độ phức tạp thu hút người nghe và tạo ấn tượng lâu dài.</v>
      </c>
      <c r="D2412" s="2"/>
    </row>
    <row r="2413">
      <c r="A2413" s="1" t="s">
        <v>3816</v>
      </c>
      <c r="B2413" s="1" t="s">
        <v>3817</v>
      </c>
      <c r="C2413" s="2" t="str">
        <f>IFERROR(__xludf.DUMMYFUNCTION("GOOGLETRANSLATE(B2413, ""en"", ""vi"")"),"Phạm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c"&amp;"ủa bài hát cụ thể này không liên quan đến việc sử dụng [I1N2S3T4R5U6M7E8N9T0S1], nhấn mạnh hơn nữa tầm quan trọng của các sắc thái trong màn trình diễn nhằm truyền tải thông điệp cảm xúc dự định.")</f>
        <v>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của bài hát cụ thể này không liên quan đến việc sử dụng [I1N2S3T4R5U6M7E8N9T0S1], nhấn mạnh hơn nữa tầm quan trọng của các sắc thái trong màn trình diễn nhằm truyền tải thông điệp cảm xúc dự định.</v>
      </c>
      <c r="D2413" s="2"/>
    </row>
    <row r="2414">
      <c r="A2414" s="1" t="s">
        <v>3818</v>
      </c>
      <c r="B2414" s="1" t="s">
        <v>3819</v>
      </c>
      <c r="C2414" s="2" t="str">
        <f>IFERROR(__xludf.DUMMYFUNCTION("GOOGLETRANSLATE(B2414, ""en"", ""vi"")"),"Âm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giải"&amp;" thích thể loại này độc đáo và có lẽ là độc đáo.")</f>
        <v>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 thích thể loại này độc đáo và có lẽ là độc đáo.</v>
      </c>
      <c r="D2414" s="2"/>
    </row>
    <row r="2415">
      <c r="A2415" s="1" t="s">
        <v>906</v>
      </c>
      <c r="B2415" s="1" t="s">
        <v>3820</v>
      </c>
      <c r="C2415" s="2" t="str">
        <f>IFERROR(__xludf.DUMMYFUNCTION("GOOGLETRANSLATE(B2415, ""en"", ""vi"")"),"[ti0me1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với"&amp;"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hoặ"&amp;"c nhấn mạnh một số nhịp nhất định. Trong một số trường hợp, nó thậm chí có thể tạo ra cảm giác căng thẳng hoặc khó đoán trong âm nhạc.")</f>
        <v>[ti0me1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hoặc nhấn mạnh một số nhịp nhất định. Trong một số trường hợp, nó thậm chí có thể tạo ra cảm giác căng thẳng hoặc khó đoán trong âm nhạc.</v>
      </c>
      <c r="D2415" s="2"/>
    </row>
    <row r="2416">
      <c r="A2416" s="1" t="s">
        <v>3821</v>
      </c>
      <c r="B2416" s="1" t="s">
        <v>3822</v>
      </c>
      <c r="C2416" s="2" t="str">
        <f>IFERROR(__xludf.DUMMYFUNCTION("GOOGLETRANSLATE(B2416, ""en"", ""vi"")"),"[I1N2S3T4R5U6M7E8N9T0S1] được sử dụng trong buổi biểu diễn âm nhạc này tạo ra một bài hát có nhịp độ chậm với nhịp điệu rõ rệt, trong khi [T1I2M3E4_5S6I7G8N9A0T1U2R3E4], vốn không được sử dụng phổ biến, lại tạo thêm hương vị độc đáo cho âm nhạc.")</f>
        <v>[I1N2S3T4R5U6M7E8N9T0S1] được sử dụng trong buổi biểu diễn âm nhạc này tạo ra một bài hát có nhịp độ chậm với nhịp điệu rõ rệt, trong khi [T1I2M3E4_5S6I7G8N9A0T1U2R3E4], vốn không được sử dụng phổ biến, lại tạo thêm hương vị độc đáo cho âm nhạc.</v>
      </c>
      <c r="D2416" s="2"/>
    </row>
    <row r="2417">
      <c r="A2417" s="1" t="s">
        <v>1728</v>
      </c>
      <c r="B2417" s="1" t="s">
        <v>3823</v>
      </c>
      <c r="C2417" s="2" t="str">
        <f>IFERROR(__xludf.DUMMYFUNCTION("GOOGLETRANSLATE(B2417, ""en"", ""vi"")"),"Dải cao độ [R1A2N3G4E5]-[oc0ta1ve2] của bản nhạc này tạo ra màn trình diễn tập trung và có tác động mạnh mẽ, đặc biệt khi được chơi ở [[K01E12Y23]3 k4ey5], mang lại chất lượng cảm xúc đặc biệt. Bắt đầu ở [T1M213] giây, bài hát yên tĩnh và thanh bình này c"&amp;"ó [I1N2S3T4R5U6M7E8N9T0S1] và có [T1I2M3E4_5S6I7G8N9A0T1U2R3E4] không điển hình. Bài hát di chuyển nhẹ nhàng, tỏa ra [E1M2O3T4I5O6N7] và bao gồm [[N01U12M23_34B45A56R67S78]8 b9ar0s1] trong cấu trúc của nó.")</f>
        <v>Dải cao độ [R1A2N3G4E5]-[oc0ta1ve2] của bản nhạc này tạo ra màn trình diễn tập trung và có tác động mạnh mẽ, đặc biệt khi được chơi ở [[K01E12Y23]3 k4ey5], mang lại chất lượng cảm xúc đặc biệt. Bắt đầu ở [T1M213] giây, bài hát yên tĩnh và thanh bình này có [I1N2S3T4R5U6M7E8N9T0S1] và có [T1I2M3E4_5S6I7G8N9A0T1U2R3E4] không điển hình. Bài hát di chuyển nhẹ nhàng, tỏa ra [E1M2O3T4I5O6N7] và bao gồm [[N01U12M23_34B45A56R67S78]8 b9ar0s1] trong cấu trúc của nó.</v>
      </c>
      <c r="D2417" s="2"/>
    </row>
    <row r="2418">
      <c r="A2418" s="1" t="s">
        <v>2443</v>
      </c>
      <c r="B2418" s="1" t="s">
        <v>3824</v>
      </c>
      <c r="C2418" s="2" t="str">
        <f>IFERROR(__xludf.DUMMYFUNCTION("GOOGLETRANSLATE(B2418, ""en"", ""vi"")"),"Bài hát có thời lượng chạy [T1M213] giây và có âm thanh vang và độc đáo khi sử dụng [[K01E12Y23]3 k4ey5]. Âm nhạc bao gồm [[N01U12M23_34B45A56R67S78]8 b9ar0s1] và có nhịp điệu rất thanh thản, tạo ra trải nghiệm nghe yên bình và thư giãn.")</f>
        <v>Bài hát có thời lượng chạy [T1M213] giây và có âm thanh vang và độc đáo khi sử dụng [[K01E12Y23]3 k4ey5]. Âm nhạc bao gồm [[N01U12M23_34B45A56R67S78]8 b9ar0s1] và có nhịp điệu rất thanh thản, tạo ra trải nghiệm nghe yên bình và thư giãn.</v>
      </c>
      <c r="D2418" s="2"/>
    </row>
    <row r="2419">
      <c r="A2419" s="1" t="s">
        <v>3825</v>
      </c>
      <c r="B2419" s="1" t="s">
        <v>3826</v>
      </c>
      <c r="C2419" s="2" t="str">
        <f>IFERROR(__xludf.DUMMYFUNCTION("GOOGLETRANSLATE(B2419, ""en"", ""vi"")"),"Nhạc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li"&amp;"ên quan đến việc sử dụng [I1N2S3T4R5U6M7E8N9T0S1].")</f>
        <v>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liên quan đến việc sử dụng [I1N2S3T4R5U6M7E8N9T0S1].</v>
      </c>
      <c r="D2419" s="2"/>
    </row>
    <row r="2420">
      <c r="A2420" s="1" t="s">
        <v>3827</v>
      </c>
      <c r="B2420" s="1" t="s">
        <v>3828</v>
      </c>
      <c r="C2420" s="2" t="str">
        <f>IFERROR(__xludf.DUMMYFUNCTION("GOOGLETRANSLATE(B2420, ""en"", ""vi"")"),"Bài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t"&amp;"ạo hình và kết cấu thông qua việc sử dụng [I1N2S3T4R5U6M7E8N9T0S1]. Cùng với nhau, những yếu tố này kết hợp để tạo ra trải nghiệm âm nhạc độc đáo và mạnh mẽ.")</f>
        <v>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tạo hình và kết cấu thông qua việc sử dụng [I1N2S3T4R5U6M7E8N9T0S1]. Cùng với nhau, những yếu tố này kết hợp để tạo ra trải nghiệm âm nhạc độc đáo và mạnh mẽ.</v>
      </c>
      <c r="D2420" s="2"/>
    </row>
    <row r="2421">
      <c r="A2421" s="1" t="s">
        <v>3816</v>
      </c>
      <c r="B2421" s="1" t="s">
        <v>3829</v>
      </c>
      <c r="C2421" s="2" t="str">
        <f>IFERROR(__xludf.DUMMYFUNCTION("GOOGLETRANSLATE(B2421, ""en"", ""vi"")"),"Tác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m"&amp;"ẽ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"&amp;"khác cùng thể loại.")</f>
        <v>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khác cùng thể loại.</v>
      </c>
      <c r="D2421" s="2"/>
    </row>
    <row r="2422">
      <c r="A2422" s="1" t="s">
        <v>1812</v>
      </c>
      <c r="B2422" s="1" t="s">
        <v>3830</v>
      </c>
      <c r="C2422" s="2" t="str">
        <f>IFERROR(__xludf.DUMMYFUNCTION("GOOGLETRANSLATE(B2422, ""en"", ""vi"")"),"Âm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"&amp;"bản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f>
        <v>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v>
      </c>
      <c r="D2422" s="2"/>
    </row>
    <row r="2423">
      <c r="A2423" s="1" t="s">
        <v>3831</v>
      </c>
      <c r="B2423" s="1" t="s">
        <v>3832</v>
      </c>
      <c r="C2423" s="2" t="str">
        <f>IFERROR(__xludf.DUMMYFUNCTION("GOOGLETRANSLATE(B2423, ""en"", ""vi"")"),"Bài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f>
        <v>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v>
      </c>
      <c r="D2423" s="2"/>
    </row>
    <row r="2424">
      <c r="A2424" s="1" t="s">
        <v>400</v>
      </c>
      <c r="B2424" s="1" t="s">
        <v>3833</v>
      </c>
      <c r="C2424" s="2" t="str">
        <f>IFERROR(__xludf.DUMMYFUNCTION("GOOGLETRANSLATE(B2424, ""en"", ""vi"")"),"Thời lượng của bài hát là [T1M213] giây.")</f>
        <v>Thời lượng của bài hát là [T1M213] giây.</v>
      </c>
      <c r="D2424" s="2"/>
    </row>
    <row r="2425">
      <c r="A2425" s="1" t="s">
        <v>906</v>
      </c>
      <c r="B2425" s="1" t="s">
        <v>3834</v>
      </c>
      <c r="C2425" s="2" t="str">
        <f>IFERROR(__xludf.DUMMYFUNCTION("GOOGLETRANSLATE(B2425, ""en"", ""vi"")"),"[ti0me1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tr"&amp;"ong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s2ig3n"&amp;"a4tu5re6] độc đáo là một kỹ thuật phổ biến trong nhiều thể loại âm nhạc, bao gồm nhạc jazz, nhạc progressive rock và nhạc thử nghiệm, đồng thời có thể tăng thêm độ phức tạp và sự thú vị cho một bản nhạc.")</f>
        <v>[ti0me1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s2ig3na4tu5re6] độc đáo là một kỹ thuật phổ biến trong nhiều thể loại âm nhạc, bao gồm nhạc jazz, nhạc progressive rock và nhạc thử nghiệm, đồng thời có thể tăng thêm độ phức tạp và sự thú vị cho một bản nhạc.</v>
      </c>
      <c r="D2425" s="2"/>
    </row>
    <row r="2426">
      <c r="A2426" s="1" t="s">
        <v>180</v>
      </c>
      <c r="B2426" s="1" t="s">
        <v>3835</v>
      </c>
      <c r="C2426" s="2" t="str">
        <f>IFERROR(__xludf.DUMMYFUNCTION("GOOGLETRANSLATE(B2426, ""en"", ""vi"")"),"Bản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củ"&amp;"a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8[T91I02M13E24_35S46I57G68N79A80T91U02R13E2"&amp;"4]3] không chuẩn và có tốc độ [te0mp1o2]. Không mang những nét đặc trưng của phong cách [G1E2N3R4E5], bản nhạc này là một sáng tạo đặc biệt thể hiện sự hòa trộn đáng chú ý của các yếu tố âm nhạc.")</f>
        <v>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8[T91I02M13E24_35S46I57G68N79A80T91U02R13E24]3] không chuẩn và có tốc độ [te0mp1o2]. Không mang những nét đặc trưng của phong cách [G1E2N3R4E5], bản nhạc này là một sáng tạo đặc biệt thể hiện sự hòa trộn đáng chú ý của các yếu tố âm nhạc.</v>
      </c>
      <c r="D2426" s="2"/>
    </row>
    <row r="2427">
      <c r="A2427" s="1" t="s">
        <v>3836</v>
      </c>
      <c r="B2427" s="1" t="s">
        <v>3837</v>
      </c>
      <c r="C2427" s="2" t="str">
        <f>IFERROR(__xludf.DUMMYFUNCTION("GOOGLETRANSLATE(B2427, ""en"", ""vi"")"),"Bầu không khí khác biệt của bản nhạc này được tạo ra bằng cách sử dụng [[K01E12Y23]3 k4ey5]. Nhịp điệu trong bài hát thực sự hấp dẫn và [I1N2S3T4R5U6M7E8N9T0S1] đã góp phần vào phần sáng tác âm nhạc. Âm nhạc được phát ở nhịp độ cân bằng và được chia thành"&amp;" [[N01U12M23_34B45A56R67S78]8 b9ar0s1], mang lại trải nghiệm nghe có cấu trúc tốt và hấp dẫn.")</f>
        <v>Bầu không khí khác biệt của bản nhạc này được tạo ra bằng cách sử dụng [[K01E12Y23]3 k4ey5]. Nhịp điệu trong bài hát thực sự hấp dẫn và [I1N2S3T4R5U6M7E8N9T0S1] đã góp phần vào phần sáng tác âm nhạc. Âm nhạc được phát ở nhịp độ cân bằng và được chia thành [[N01U12M23_34B45A56R67S78]8 b9ar0s1], mang lại trải nghiệm nghe có cấu trúc tốt và hấp dẫn.</v>
      </c>
      <c r="D2427" s="2"/>
    </row>
    <row r="2428">
      <c r="A2428" s="1" t="s">
        <v>3838</v>
      </c>
      <c r="B2428" s="1" t="s">
        <v>3839</v>
      </c>
      <c r="C2428" s="2" t="str">
        <f>IFERROR(__xludf.DUMMYFUNCTION("GOOGLETRANSLATE(B2428, ""en"", ""vi"")"),"Âm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[I1N2S3T4R5U6M7E8N"&amp;"9T0S1]. Cùng với nhau, những yếu tố này tạo nên một bản nhạc gắn kết thể hiện nhịp điệu và hòa âm đặc biệt của âm nhạc cũng như khả năng trình diễn khéo léo của các nhạc cụ đã chọn.")</f>
        <v>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[I1N2S3T4R5U6M7E8N9T0S1]. Cùng với nhau, những yếu tố này tạo nên một bản nhạc gắn kết thể hiện nhịp điệu và hòa âm đặc biệt của âm nhạc cũng như khả năng trình diễn khéo léo của các nhạc cụ đã chọn.</v>
      </c>
      <c r="D2428" s="2"/>
    </row>
    <row r="2429">
      <c r="A2429" s="1" t="s">
        <v>53</v>
      </c>
      <c r="B2429" s="1" t="s">
        <v>3840</v>
      </c>
      <c r="C2429" s="2" t="str">
        <f>IFERROR(__xludf.DUMMYFUNCTION("GOOGLETRANSLATE(B2429, ""en"", ""vi"")"),"Dải cao độ của [R1A2N3G4E5] [oc0ta1ve2s3] trong bản nhạc này tạo thêm nét đặc biệt cho bản nhạc, nhấn mạnh chiều sâu cảm xúc của nó. Cùng với đó, việc lựa chọn âm nhạc [[K01E12Y23]3 k4ey5] càng góp phần mang đến trải nghiệm hấp dẫn và đáng nhớ. Cùng với n"&amp;"hau, những yếu tố này tạo nên một khung cảnh âm thanh độc đáo, thu hút người nghe và để lại ấn tượng lâu dài.")</f>
        <v>Dải cao độ của [R1A2N3G4E5] [oc0ta1ve2s3] trong bản nhạc này tạo thêm nét đặc biệt cho bản nhạc, nhấn mạnh chiều sâu cảm xúc của nó. Cùng với đó, việc lựa chọn âm nhạc [[K01E12Y23]3 k4ey5] càng góp phần mang đến trải nghiệm hấp dẫn và đáng nhớ. Cùng với nhau, những yếu tố này tạo nên một khung cảnh âm thanh độc đáo, thu hút người nghe và để lại ấn tượng lâu dài.</v>
      </c>
      <c r="D2429" s="2"/>
    </row>
    <row r="2430">
      <c r="A2430" s="1" t="s">
        <v>947</v>
      </c>
      <c r="B2430" s="1" t="s">
        <v>3841</v>
      </c>
      <c r="C2430" s="2" t="str">
        <f>IFERROR(__xludf.DUMMYFUNCTION("GOOGLETRANSLATE(B2430, ""en"", ""vi"")"),"Việc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"&amp;"hát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h"&amp;"át. Âm nhạc duy trì [te0mp1o2] nhanh và thể hiện hiệu quả [E1M2O3T4I5O6N7], trải dài [[N01U12M23_34B45A56R67S78]8 b9ar0s1].")</f>
        <v>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hát. Âm nhạc duy trì [te0mp1o2] nhanh và thể hiện hiệu quả [E1M2O3T4I5O6N7], trải dài [[N01U12M23_34B45A56R67S78]8 b9ar0s1].</v>
      </c>
      <c r="D2430" s="2"/>
    </row>
    <row r="2431">
      <c r="A2431" s="1" t="s">
        <v>271</v>
      </c>
      <c r="B2431" s="1" t="s">
        <v>3842</v>
      </c>
      <c r="C2431" s="2" t="str">
        <f>IFERROR(__xludf.DUMMYFUNCTION("GOOGLETRANSLATE(B2431, ""en"", ""vi"")"),"Với phạm vi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[I1N2S"&amp;"3T4R5U6M7E8N9T0S1] khỏi phần nhạc cụ của nó. Ngoài ra, việc sử dụng [[T01I12M23E34_45S56I67G78N89A90T01U12R23E34]4 t5im6e 7si8gn9at0ur1e2] càng làm cho âm nhạc [G1E2N3R4E5] chậm chạp nhưng bắt nguồn từ thông thường này trở nên khác biệt.")</f>
        <v>Với phạm vi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[I1N2S3T4R5U6M7E8N9T0S1] khỏi phần nhạc cụ của nó. Ngoài ra, việc sử dụng [[T01I12M23E34_45S56I67G78N89A90T01U12R23E34]4 t5im6e 7si8gn9at0ur1e2] càng làm cho âm nhạc [G1E2N3R4E5] chậm chạp nhưng bắt nguồn từ thông thường này trở nên khác biệt.</v>
      </c>
      <c r="D2431" s="2"/>
    </row>
    <row r="2432">
      <c r="A2432" s="1" t="s">
        <v>198</v>
      </c>
      <c r="B2432" s="1" t="s">
        <v>3843</v>
      </c>
      <c r="C2432" s="2" t="str">
        <f>IFERROR(__xludf.DUMMYFUNCTION("GOOGLETRANSLATE(B2432, ""en"", ""vi"")"),"Buổi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sẽ"&amp;"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f>
        <v>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v>
      </c>
      <c r="D2432" s="2"/>
    </row>
    <row r="2433">
      <c r="A2433" s="1" t="s">
        <v>3844</v>
      </c>
      <c r="B2433" s="1" t="s">
        <v>3845</v>
      </c>
      <c r="C2433" s="2" t="str">
        <f>IFERROR(__xludf.DUMMYFUNCTION("GOOGLETRANSLATE(B2433, ""en"", ""vi"")"),"Nhạc trong bài này có tốc độ vừa phải nhưng lại chứa đầy [E1M2O3T4I5O6N7]. Mặc dù có [te0mp1o2] vừa phải, bài hát vẫn truyền tải được cảm giác mạnh mẽ về [E1M2O3T4I5O6N7].")</f>
        <v>Nhạc trong bài này có tốc độ vừa phải nhưng lại chứa đầy [E1M2O3T4I5O6N7]. Mặc dù có [te0mp1o2] vừa phải, bài hát vẫn truyền tải được cảm giác mạnh mẽ về [E1M2O3T4I5O6N7].</v>
      </c>
      <c r="D2433" s="2"/>
    </row>
    <row r="2434">
      <c r="A2434" s="1" t="s">
        <v>1212</v>
      </c>
      <c r="B2434" s="1" t="s">
        <v>3846</v>
      </c>
      <c r="C2434" s="2" t="str">
        <f>IFERROR(__xludf.DUMMYFUNCTION("GOOGLETRANSLATE(B2434, ""en"", ""vi"")"),"Âm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độc"&amp;" đáo này bổ sung thêm một khía cạnh thú vị cho tác phẩm và thể hiện sự sẵn sàng thử nghiệm các quy ước của thể loại này của người nghệ sĩ.")</f>
        <v>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 đáo này bổ sung thêm một khía cạnh thú vị cho tác phẩm và thể hiện sự sẵn sàng thử nghiệm các quy ước của thể loại này của người nghệ sĩ.</v>
      </c>
      <c r="D2434" s="2"/>
    </row>
    <row r="2435">
      <c r="A2435" s="1" t="s">
        <v>3847</v>
      </c>
      <c r="B2435" s="1" t="s">
        <v>3848</v>
      </c>
      <c r="C2435" s="2" t="str">
        <f>IFERROR(__xludf.DUMMYFUNCTION("GOOGLETRANSLATE(B2435, ""en"", ""vi"")"),"Bản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"&amp;"âm nhạc sử dụng nhiều loại [I1N2S3T4R5U6M7E8N9T0S1].")</f>
        <v>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âm nhạc sử dụng nhiều loại [I1N2S3T4R5U6M7E8N9T0S1].</v>
      </c>
      <c r="D2435" s="2"/>
    </row>
    <row r="2436">
      <c r="A2436" s="1" t="s">
        <v>2500</v>
      </c>
      <c r="B2436" s="1" t="s">
        <v>3849</v>
      </c>
      <c r="C2436" s="2" t="str">
        <f>IFERROR(__xludf.DUMMYFUNCTION("GOOGLETRANSLATE(B2436, ""en"", ""vi"")"),"Bài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xuyên"&amp;" suốt bài hát.")</f>
        <v>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 suốt bài hát.</v>
      </c>
      <c r="D2436" s="2"/>
    </row>
    <row r="2437">
      <c r="A2437" s="1" t="s">
        <v>3850</v>
      </c>
      <c r="B2437" s="1" t="s">
        <v>3851</v>
      </c>
      <c r="C2437" s="2" t="str">
        <f>IFERROR(__xludf.DUMMYFUNCTION("GOOGLETRANSLATE(B2437, ""en"", ""vi"")"),"Bài hát dài một giây [T1M213] này, có phong cách [G1E2N3R4E5] không thể nhầm lẫn, có phạm vi cao độ trong [R1A2N3G4E5] [oc0ta1ve2s3] và sử dụng [[K01E12Y23]3 k4ey5] để tạo ra bảng âm thanh phong phú và sống động. Với [te0mp1o2] thư giãn, buổi biểu diễn âm"&amp;" nhạc sử dụng [I1N2S3T4R5U6M7E8N9T0S1] và tuân theo [ti0me1 s2ig3na4tu5re6 o7f 8[T91I02M13E24_35S46I57G68N79A80T91U02R13E24]3 không điển hình. Được chơi với tốc độ nhàn nhã, bài hát bao gồm [[N01U12M23_34B45A56R67S78]8 b9ar0s1] xuyên suốt.")</f>
        <v>Bài hát dài một giây [T1M213] này, có phong cách [G1E2N3R4E5] không thể nhầm lẫn, có phạm vi cao độ trong [R1A2N3G4E5] [oc0ta1ve2s3] và sử dụng [[K01E12Y23]3 k4ey5] để tạo ra bảng âm thanh phong phú và sống động. Với [te0mp1o2] thư giãn, buổi biểu diễn âm nhạc sử dụng [I1N2S3T4R5U6M7E8N9T0S1] và tuân theo [ti0me1 s2ig3na4tu5re6 o7f 8[T91I02M13E24_35S46I57G68N79A80T91U02R13E24]3 không điển hình. Được chơi với tốc độ nhàn nhã, bài hát bao gồm [[N01U12M23_34B45A56R67S78]8 b9ar0s1] xuyên suốt.</v>
      </c>
      <c r="D2437" s="2"/>
    </row>
    <row r="2438">
      <c r="A2438" s="1" t="s">
        <v>168</v>
      </c>
      <c r="B2438" s="1" t="s">
        <v>3852</v>
      </c>
      <c r="C2438" s="2" t="str">
        <f>IFERROR(__xludf.DUMMYFUNCTION("GOOGLETRANSLATE(B2438,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n"&amp;"hịp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[G1"&amp;"E2N3R4E5].")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[G1E2N3R4E5].</v>
      </c>
      <c r="D2438" s="2"/>
    </row>
    <row r="2439">
      <c r="A2439" s="1" t="s">
        <v>525</v>
      </c>
      <c r="B2439" s="1" t="s">
        <v>3853</v>
      </c>
      <c r="C2439" s="2" t="str">
        <f>IFERROR(__xludf.DUMMYFUNCTION("GOOGLETRANSLATE(B2439, ""en"", ""vi"")"),"Loại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r"&amp;"ất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f>
        <v>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v>
      </c>
      <c r="D2439" s="2"/>
    </row>
    <row r="2440">
      <c r="A2440" s="1" t="s">
        <v>3854</v>
      </c>
      <c r="B2440" s="1" t="s">
        <v>3855</v>
      </c>
      <c r="C2440" s="2" t="str">
        <f>IFERROR(__xludf.DUMMYFUNCTION("GOOGLETRANSLATE(B2440, ""en"", ""vi"")"),"Âm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[[T"&amp;"01I12M23E34_45S56I67G78N89A90T01U12R23E34]4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tổng"&amp;" thể cho người nghe.")</f>
        <v>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 thể cho người nghe.</v>
      </c>
      <c r="D2440" s="2"/>
    </row>
    <row r="2441">
      <c r="A2441" s="1" t="s">
        <v>3856</v>
      </c>
      <c r="B2441" s="1" t="s">
        <v>3857</v>
      </c>
      <c r="C2441" s="2" t="str">
        <f>IFERROR(__xludf.DUMMYFUNCTION("GOOGLETRANSLATE(B2441, ""en"", ""vi"")"),"Loại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s2ig3na4tu"&amp;"5re6 o7f 8[T91I02M13E24_35S46I57G68N79A80T91U02R13E24]3] và chuyển dần qua [[N01U12M23_34B45A56R67S78]8 b9ar0s1]. Nhìn chung, sự kết hợp giữa phạm vi cao độ, [ke0y1], nhịp, [ti0me1 s2ig3na4tu5re6] và tiến trình tạo nên một bản nhạc khác biệt và quyến rũ.")</f>
        <v>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s2ig3na4tu5re6 o7f 8[T91I02M13E24_35S46I57G68N79A80T91U02R13E24]3] và chuyển dần qua [[N01U12M23_34B45A56R67S78]8 b9ar0s1]. Nhìn chung, sự kết hợp giữa phạm vi cao độ, [ke0y1], nhịp, [ti0me1 s2ig3na4tu5re6] và tiến trình tạo nên một bản nhạc khác biệt và quyến rũ.</v>
      </c>
      <c r="D2441" s="2"/>
    </row>
    <row r="2442">
      <c r="A2442" s="1" t="s">
        <v>3858</v>
      </c>
      <c r="B2442" s="1" t="s">
        <v>3859</v>
      </c>
      <c r="C2442" s="2" t="str">
        <f>IFERROR(__xludf.DUMMYFUNCTION("GOOGLETRANSLATE(B2442,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[T1M2"&amp;"13]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l"&amp;"à một ví dụ điển hình của phong cách [G1E2N3R4E5] mà thể hiện sự ảnh hưởng từ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là một ví dụ điển hình của phong cách [G1E2N3R4E5] mà thể hiện sự ảnh hưởng từ [A1R2T3I4S5T6].</v>
      </c>
      <c r="D2442" s="2"/>
    </row>
    <row r="2443">
      <c r="A2443" s="1" t="s">
        <v>3860</v>
      </c>
      <c r="B2443" s="1" t="s">
        <v>3861</v>
      </c>
      <c r="C2443" s="2" t="str">
        <f>IFERROR(__xludf.DUMMYFUNCTION("GOOGLETRANSLATE(B2443, ""en"", ""vi"")"),"Bản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b9"&amp;"ar0s1].")</f>
        <v>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b9ar0s1].</v>
      </c>
      <c r="D2443" s="2"/>
    </row>
    <row r="2444">
      <c r="A2444" s="1" t="s">
        <v>3862</v>
      </c>
      <c r="B2444" s="1" t="s">
        <v>3863</v>
      </c>
      <c r="C2444" s="2" t="str">
        <f>IFERROR(__xludf.DUMMYFUNCTION("GOOGLETRANSLATE(B2444, ""en"", ""vi"")"),"Âm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[I1N2S3T4R5U6M7E8N9"&amp;"T0S1] nào, tạo ra âm thanh thô và giản lược nhằm nhấn mạnh những phẩm chất thiết yếu của thể loại này.")</f>
        <v>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[I1N2S3T4R5U6M7E8N9T0S1] nào, tạo ra âm thanh thô và giản lược nhằm nhấn mạnh những phẩm chất thiết yếu của thể loại này.</v>
      </c>
      <c r="D2444" s="2"/>
    </row>
    <row r="2445">
      <c r="A2445" s="1" t="s">
        <v>1457</v>
      </c>
      <c r="B2445" s="1" t="s">
        <v>3864</v>
      </c>
      <c r="C2445" s="2" t="str">
        <f>IFERROR(__xludf.DUMMYFUNCTION("GOOGLETRANSLATE(B2445, ""en"", ""vi"")"),"Âm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v"&amp;"ới chữ ký [T1I2M3E4_5S6I7G8N9A0T1U2R3E4] cung cấp cấu trúc nhịp điệu độc đáo. Cùng với nhau, những yếu tố này tạo nên một trải nghiệm âm nhạc đặc biệt và quyến rũ.")</f>
        <v>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với chữ ký [T1I2M3E4_5S6I7G8N9A0T1U2R3E4] cung cấp cấu trúc nhịp điệu độc đáo. Cùng với nhau, những yếu tố này tạo nên một trải nghiệm âm nhạc đặc biệt và quyến rũ.</v>
      </c>
      <c r="D2445" s="2"/>
    </row>
    <row r="2446">
      <c r="A2446" s="1" t="s">
        <v>1247</v>
      </c>
      <c r="B2446" s="1" t="s">
        <v>3865</v>
      </c>
      <c r="C2446" s="2" t="str">
        <f>IFERROR(__xludf.DUMMYFUNCTION("GOOGLETRANSLATE(B2446, ""en"", ""vi"")"),"Nhạc mình đang nghe hiện tại có âm lượng vừa [te0mp1o2], beat bài hát vừa phải nên dễ theo dõi.")</f>
        <v>Nhạc mình đang nghe hiện tại có âm lượng vừa [te0mp1o2], beat bài hát vừa phải nên dễ theo dõi.</v>
      </c>
      <c r="D2446" s="2"/>
    </row>
    <row r="2447">
      <c r="A2447" s="1" t="s">
        <v>3866</v>
      </c>
      <c r="B2447" s="1" t="s">
        <v>3867</v>
      </c>
      <c r="C2447" s="2" t="str">
        <f>IFERROR(__xludf.DUMMYFUNCTION("GOOGLETRANSLATE(B2447, ""en"", ""vi"")"),"Dự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thíc"&amp;"h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n"&amp;"ăng của các nhạc sĩ tham gia và chắc chắn sẽ để lại ấn tượng lâu dài cho bất kỳ ai nghe thấy nó.")</f>
        <v>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năng của các nhạc sĩ tham gia và chắc chắn sẽ để lại ấn tượng lâu dài cho bất kỳ ai nghe thấy nó.</v>
      </c>
      <c r="D2447" s="2"/>
    </row>
    <row r="2448">
      <c r="A2448" s="1" t="s">
        <v>1705</v>
      </c>
      <c r="B2448" s="1" t="s">
        <v>3868</v>
      </c>
      <c r="C2448" s="2" t="str">
        <f>IFERROR(__xludf.DUMMYFUNCTION("GOOGLETRANSLATE(B2448, ""en"", ""vi"")"),"Bài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làm say l"&amp;"òng người nghe.")</f>
        <v>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làm say lòng người nghe.</v>
      </c>
      <c r="D2448" s="2"/>
    </row>
    <row r="2449">
      <c r="A2449" s="1" t="s">
        <v>367</v>
      </c>
      <c r="B2449" s="1" t="s">
        <v>3869</v>
      </c>
      <c r="C2449" s="2" t="str">
        <f>IFERROR(__xludf.DUMMYFUNCTION("GOOGLETRANSLATE(B2449, ""en"", ""vi"")"),"[ke0y1]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gu"&amp;"itar,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phả"&amp;"n ứng khác nhau từ người nghe.")</f>
        <v>[ke0y1]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phản ứng khác nhau từ người nghe.</v>
      </c>
      <c r="D2449" s="2"/>
    </row>
    <row r="2450">
      <c r="A2450" s="1" t="s">
        <v>3870</v>
      </c>
      <c r="B2450" s="1" t="s">
        <v>3871</v>
      </c>
      <c r="C2450" s="2" t="str">
        <f>IFERROR(__xludf.DUMMYFUNCTION("GOOGLETRANSLATE(B2450, ""en"", ""vi"")"),"Việc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nh"&amp;"ất, [T1I2M3E4_5S6I7G8N9A0T1U2R3E4]. Bạn sẽ không tìm thấy bất kỳ [I1N2S3T4R5U6M7E8N9T0S1] nào trong bài hát này, được trình diễn với tốc độ nhanh, thể hiện [E1M2O3T4I5O6N7].")</f>
        <v>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nhất, [T1I2M3E4_5S6I7G8N9A0T1U2R3E4]. Bạn sẽ không tìm thấy bất kỳ [I1N2S3T4R5U6M7E8N9T0S1] nào trong bài hát này, được trình diễn với tốc độ nhanh, thể hiện [E1M2O3T4I5O6N7].</v>
      </c>
      <c r="D2450" s="2"/>
    </row>
    <row r="2451">
      <c r="A2451" s="1" t="s">
        <v>3872</v>
      </c>
      <c r="B2451" s="1" t="s">
        <v>3873</v>
      </c>
      <c r="C2451" s="2" t="str">
        <f>IFERROR(__xludf.DUMMYFUNCTION("GOOGLETRANSLATE(B2451, ""en"", ""vi"")"),"Thời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[[N01U12M23_34B45A56R67"&amp;"S78]8 b9ar0s1], bài hát thể hiện phần sáng tác âm nhạc độc đáo.")</f>
        <v>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[[N01U12M23_34B45A56R67S78]8 b9ar0s1], bài hát thể hiện phần sáng tác âm nhạc độc đáo.</v>
      </c>
      <c r="D2451" s="2"/>
    </row>
    <row r="2452">
      <c r="A2452" s="1" t="s">
        <v>110</v>
      </c>
      <c r="B2452" s="1" t="s">
        <v>3874</v>
      </c>
      <c r="C2452" s="2" t="str">
        <f>IFERROR(__xludf.DUMMYFUNCTION("GOOGLETRANSLATE(B2452, ""en"", ""vi"")"),"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"&amp;"khám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"&amp;"nhạc sĩ phải tìm cách tận dụng tối đa phạm vi nốt nhạc hạn chế mà họ có thể sử dụng, vượt qua ranh giới của những gì có thể trong những hạn chế đó.")</f>
        <v>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nhạc sĩ phải tìm cách tận dụng tối đa phạm vi nốt nhạc hạn chế mà họ có thể sử dụng, vượt qua ranh giới của những gì có thể trong những hạn chế đó.</v>
      </c>
      <c r="D2452" s="2"/>
    </row>
    <row r="2453">
      <c r="A2453" s="1" t="s">
        <v>3875</v>
      </c>
      <c r="B2453" s="1" t="s">
        <v>3876</v>
      </c>
      <c r="C2453" s="2" t="str">
        <f>IFERROR(__xludf.DUMMYFUNCTION("GOOGLETRANSLATE(B2453, ""en"", ""vi"")"),"Bài hát được trình diễn với nhịp độ nhanh và đáng chú ý là trong bài hát này không có nhạc cụ.")</f>
        <v>Bài hát được trình diễn với nhịp độ nhanh và đáng chú ý là trong bài hát này không có nhạc cụ.</v>
      </c>
      <c r="D2453" s="2"/>
    </row>
    <row r="2454">
      <c r="A2454" s="1" t="s">
        <v>1607</v>
      </c>
      <c r="B2454" s="1" t="s">
        <v>3877</v>
      </c>
      <c r="C2454" s="2" t="str">
        <f>IFERROR(__xludf.DUMMYFUNCTION("GOOGLETRANSLATE(B2454, ""en"", ""vi"")"),"Loại nhạc này mang lại trải nghiệm nghe độc ​​đáo và đáng nhớ với dải cao độ [R1A2N3G4E5] [oc0ta1ve2s3] và sử dụng [[K01E12Y23]3 k4ey5] để truyền tải âm thanh cộng hưởng và độc đáo. Nhạc được phát ở [ti0me1 s2ig3na4tu5re6 o7f 8[T91I02M13E24_35S46I57G68N79"&amp;"A80T91U02R13E24]3]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mới"&amp;" mẻ so với những khuôn mẫu âm nhạc quen thuộc.")</f>
        <v>Loại nhạc này mang lại trải nghiệm nghe độc ​​đáo và đáng nhớ với dải cao độ [R1A2N3G4E5] [oc0ta1ve2s3] và sử dụng [[K01E12Y23]3 k4ey5] để truyền tải âm thanh cộng hưởng và độc đáo. Nhạc được phát ở [ti0me1 s2ig3na4tu5re6 o7f 8[T91I02M13E24_35S46I57G68N79A80T91U02R13E24]3]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 mẻ so với những khuôn mẫu âm nhạc quen thuộc.</v>
      </c>
      <c r="D2454" s="2"/>
    </row>
    <row r="2455">
      <c r="A2455" s="1" t="s">
        <v>3878</v>
      </c>
      <c r="B2455" s="1" t="s">
        <v>3879</v>
      </c>
      <c r="C2455" s="2" t="str">
        <f>IFERROR(__xludf.DUMMYFUNCTION("GOOGLETRANSLATE(B2455, ""en"", ""vi"")"),"Bài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[T1I2M3E4_5S6I7"&amp;"G8N9A0T1U2R3E4] và nhạc cover [[N01U12M23_34B45A56R67S78]8 b9ar0s1]. Mặc dù có [ti0me1 s2ig3na4tu5re6] không đều đặn nhưng giai điệu êm dịu của bài hát vẫn tạo ra bầu không khí yên bình, khiến người nghe cảm thấy thích thú.")</f>
        <v>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[T1I2M3E4_5S6I7G8N9A0T1U2R3E4] và nhạc cover [[N01U12M23_34B45A56R67S78]8 b9ar0s1]. Mặc dù có [ti0me1 s2ig3na4tu5re6] không đều đặn nhưng giai điệu êm dịu của bài hát vẫn tạo ra bầu không khí yên bình, khiến người nghe cảm thấy thích thú.</v>
      </c>
      <c r="D2455" s="2"/>
    </row>
    <row r="2456">
      <c r="A2456" s="1" t="s">
        <v>1899</v>
      </c>
      <c r="B2456" s="1" t="s">
        <v>3880</v>
      </c>
      <c r="C2456" s="2" t="str">
        <f>IFERROR(__xludf.DUMMYFUNCTION("GOOGLETRANSLATE(B2456, ""en"", ""vi"")"),"Việc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â"&amp;"m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"&amp;"mời họ hoàn toàn đắm mình vào trải nghiệm.")</f>
        <v>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mời họ hoàn toàn đắm mình vào trải nghiệm.</v>
      </c>
      <c r="D2456" s="2"/>
    </row>
    <row r="2457">
      <c r="A2457" s="1" t="s">
        <v>3881</v>
      </c>
      <c r="B2457" s="1" t="s">
        <v>3882</v>
      </c>
      <c r="C2457" s="2" t="str">
        <f>IFERROR(__xludf.DUMMYFUNCTION("GOOGLETRANSLATE(B2457, ""en"", ""vi"")"),"Bản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s2ig3"&amp;"na4tu5re6 o7f 8[T91I02M13E24_35S46I57G68N79A80T91U02R13E24]3] bất thường và [te0mp1o2] nhanh chóng. Âm nhạc này không phải là sự thể hiện điển hình của âm thanh [G1E2N3R4E5] cổ điển, vì nó kết hợp [[N01U12M23_34B45A56R67S78]8 b9ar0s1] xuyên suốt bài hát.")</f>
        <v>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s2ig3na4tu5re6 o7f 8[T91I02M13E24_35S46I57G68N79A80T91U02R13E24]3] bất thường và [te0mp1o2] nhanh chóng. Âm nhạc này không phải là sự thể hiện điển hình của âm thanh [G1E2N3R4E5] cổ điển, vì nó kết hợp [[N01U12M23_34B45A56R67S78]8 b9ar0s1] xuyên suốt bài hát.</v>
      </c>
      <c r="D2457" s="2"/>
    </row>
    <row r="2458">
      <c r="A2458" s="1" t="s">
        <v>3850</v>
      </c>
      <c r="B2458" s="1" t="s">
        <v>3883</v>
      </c>
      <c r="C2458" s="2" t="str">
        <f>IFERROR(__xludf.DUMMYFUNCTION("GOOGLETRANSLATE(B2458, ""en"", ""vi"")"),"Bài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[[K01"&amp;"E12Y23]3 k4ey5] và âm thanh được phát qua [I1N2S3T4R5U6M7E8N9T0S1]. Bài hát có thời lượng [T1M213] giây với nhịp điệu thiền định và [[T01I12M23E34_45S56I67G78N89A90T01U12R23E34]4 t5im6e 7si8gn9at0ur1e2]. Thấp-[te0mp1o2] và [[N01U12M23_34B45A56R67S78]8 b9a"&amp;"r0s1] mang lại trải nghiệm nghe êm dịu và trầm ngâm.")</f>
        <v>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[[K01E12Y23]3 k4ey5] và âm thanh được phát qua [I1N2S3T4R5U6M7E8N9T0S1]. Bài hát có thời lượng [T1M213] giây với nhịp điệu thiền định và [[T01I12M23E34_45S56I67G78N89A90T01U12R23E34]4 t5im6e 7si8gn9at0ur1e2]. Thấp-[te0mp1o2] và [[N01U12M23_34B45A56R67S78]8 b9ar0s1] mang lại trải nghiệm nghe êm dịu và trầm ngâm.</v>
      </c>
      <c r="D2458" s="2"/>
    </row>
    <row r="2459">
      <c r="A2459" s="1" t="s">
        <v>1983</v>
      </c>
      <c r="B2459" s="1" t="s">
        <v>3884</v>
      </c>
      <c r="C2459" s="2" t="str">
        <f>IFERROR(__xludf.DUMMYFUNCTION("GOOGLETRANSLATE(B2459, ""en"", ""vi"")"),"Bản nhạc này sử dụng [[K01E12Y23]3 k4ey5] tạo ra bầu không khí khác biệt với bài hát có khoảng [[N01U12M23_34B45A56R67S78]8 b9ar0s1] và bản nhạc có thời lượng [T1M213] giây.")</f>
        <v>Bản nhạc này sử dụng [[K01E12Y23]3 k4ey5] tạo ra bầu không khí khác biệt với bài hát có khoảng [[N01U12M23_34B45A56R67S78]8 b9ar0s1] và bản nhạc có thời lượng [T1M213] giây.</v>
      </c>
      <c r="D2459" s="2"/>
    </row>
    <row r="2460">
      <c r="A2460" s="1" t="s">
        <v>3885</v>
      </c>
      <c r="B2460" s="1" t="s">
        <v>3886</v>
      </c>
      <c r="C2460" s="2" t="str">
        <f>IFERROR(__xludf.DUMMYFUNCTION("GOOGLETRANSLATE(B2460, ""en"", ""vi"")"),"Âm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[I1N2S3T"&amp;"4R5U6M7E8N9T0S1] nào và đồng hồ đo của nó là [T1I2M3E4_5S6I7G8N9A0T1U2R3E4]. Mặc dù nó không có những đặc điểm nổi bật của phong cách [G1E2N3R4E5] nhưng nó vẫn là một bản nhạc đáng chú ý kế thừa di sản của [A1R2T3I4S5T6].")</f>
        <v>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[I1N2S3T4R5U6M7E8N9T0S1] nào và đồng hồ đo của nó là [T1I2M3E4_5S6I7G8N9A0T1U2R3E4]. Mặc dù nó không có những đặc điểm nổi bật của phong cách [G1E2N3R4E5] nhưng nó vẫn là một bản nhạc đáng chú ý kế thừa di sản của [A1R2T3I4S5T6].</v>
      </c>
      <c r="D2460" s="2"/>
    </row>
    <row r="2461">
      <c r="A2461" s="1" t="s">
        <v>100</v>
      </c>
      <c r="B2461" s="1" t="s">
        <v>3887</v>
      </c>
      <c r="C2461" s="2" t="str">
        <f>IFERROR(__xludf.DUMMYFUNCTION("GOOGLETRANSLATE(B2461, ""en"", ""vi"")"),"Bản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cụ"&amp;"c.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độ"&amp;"ng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chiề"&amp;"u sâu và ý nghĩa.")</f>
        <v>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chiều sâu và ý nghĩa.</v>
      </c>
      <c r="D2461" s="2"/>
    </row>
    <row r="2462">
      <c r="A2462" s="1" t="s">
        <v>477</v>
      </c>
      <c r="B2462" s="1" t="s">
        <v>3888</v>
      </c>
      <c r="C2462" s="2" t="str">
        <f>IFERROR(__xludf.DUMMYFUNCTION("GOOGLETRANSLATE(B2462, ""en"", ""vi"")"),"Phạm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"&amp;"sang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"&amp;"và giàu sức gợi, giúp thưởng thức sự lắng nghe gần gũi và sự chú ý cẩn thận đến từng chi tiết.")</f>
        <v>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và giàu sức gợi, giúp thưởng thức sự lắng nghe gần gũi và sự chú ý cẩn thận đến từng chi tiết.</v>
      </c>
      <c r="D2462" s="2"/>
    </row>
    <row r="2463">
      <c r="A2463" s="1" t="s">
        <v>3889</v>
      </c>
      <c r="B2463" s="1" t="s">
        <v>3890</v>
      </c>
      <c r="C2463" s="2" t="str">
        <f>IFERROR(__xludf.DUMMYFUNCTION("GOOGLETRANSLATE(B2463, ""en"", ""vi"")"),"Với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nh"&amp;"ạc này thách thức truyền thống của phong cách [G1E2N3R4E5], tạo ra âm thanh độc đáo và độc đáo.")</f>
        <v>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nhạc này thách thức truyền thống của phong cách [G1E2N3R4E5], tạo ra âm thanh độc đáo và độc đáo.</v>
      </c>
      <c r="D2463" s="2"/>
    </row>
    <row r="2464">
      <c r="A2464" s="1" t="s">
        <v>3891</v>
      </c>
      <c r="B2464" s="1" t="s">
        <v>3892</v>
      </c>
      <c r="C2464" s="2" t="str">
        <f>IFERROR(__xludf.DUMMYFUNCTION("GOOGLETRANSLATE(B2464, ""en"", ""vi"")"),"Việc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điệu"&amp;" của âm nhạc, [T1I2M3E4_5S6I7G8N9A0T1U2R3E4], góp phần tăng thêm cảm giác tổng thể.")</f>
        <v>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 của âm nhạc, [T1I2M3E4_5S6I7G8N9A0T1U2R3E4], góp phần tăng thêm cảm giác tổng thể.</v>
      </c>
      <c r="D2464" s="2"/>
    </row>
    <row r="2465">
      <c r="A2465" s="1" t="s">
        <v>416</v>
      </c>
      <c r="B2465" s="1" t="s">
        <v>3893</v>
      </c>
      <c r="C2465" s="2" t="str">
        <f>IFERROR(__xludf.DUMMYFUNCTION("GOOGLETRANSLATE(B2465, ""en"", ""vi"")"),"Bản nhạc này sử dụng [[K01E12Y23]3 k4ey5] tạo ra bảng âm thanh phong phú và sống động với dải cao độ trong [R1A2N3G4E5] [oc0ta1ve2s3]. Bài hát có độ dài [T1M213] giây, thể hiện nhịp điệu rất năng động và không có bất kỳ [I1N2S3T4R5U6M7E8N9T0S1] nào. Nó tu"&amp;"ân theo nhịp [T1I2M3E4_5S6I7G8N9A0T1U2R3E4] và nhịp điệu của nó nhanh, nắm bắt và truyền tải âm nhạc bằng [E1M2O3T4I5O6N7].")</f>
        <v>Bản nhạc này sử dụng [[K01E12Y23]3 k4ey5] tạo ra bảng âm thanh phong phú và sống động với dải cao độ trong [R1A2N3G4E5] [oc0ta1ve2s3]. Bài hát có độ dài [T1M213] giây, thể hiện nhịp điệu rất năng động và không có bất kỳ [I1N2S3T4R5U6M7E8N9T0S1] nào. Nó tuân theo nhịp [T1I2M3E4_5S6I7G8N9A0T1U2R3E4] và nhịp điệu của nó nhanh, nắm bắt và truyền tải âm nhạc bằng [E1M2O3T4I5O6N7].</v>
      </c>
      <c r="D2465" s="2"/>
    </row>
    <row r="2466">
      <c r="A2466" s="1" t="s">
        <v>3894</v>
      </c>
      <c r="B2466" s="1" t="s">
        <v>3895</v>
      </c>
      <c r="C2466" s="2" t="str">
        <f>IFERROR(__xludf.DUMMYFUNCTION("GOOGLETRANSLATE(B2466, ""en"", ""vi"")"),"Việc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đư"&amp;"a vào [I1N2S3T4R5U6M7E8N9T0S1] rất quan trọng đối với âm nhạc, nâng cao bố cục tổng thể của nó. Với nhịp điệu [te0mp1o2] cao, bài hát này thể hiện phong cách [G1E2N3R4E5] cổ điển.")</f>
        <v>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 vào [I1N2S3T4R5U6M7E8N9T0S1] rất quan trọng đối với âm nhạc, nâng cao bố cục tổng thể của nó. Với nhịp điệu [te0mp1o2] cao, bài hát này thể hiện phong cách [G1E2N3R4E5] cổ điển.</v>
      </c>
      <c r="D2466" s="2"/>
    </row>
    <row r="2467">
      <c r="A2467" s="1" t="s">
        <v>81</v>
      </c>
      <c r="B2467" s="1" t="s">
        <v>3896</v>
      </c>
      <c r="C2467" s="2" t="str">
        <f>IFERROR(__xludf.DUMMYFUNCTION("GOOGLETRANSLATE(B2467, ""en"", ""vi"")"),"Âm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mái."&amp;" Thời gian chạy của bài hát là [T1M213] giây và phần trình diễn âm nhạc sử dụng [I1N2S3T4R5U6M7E8N9T0S1]. Nó nằm trong [T1I2M3E4_5S6I7G8N9A0T1U2R3E4] và có nhịp điệu cân bằng.")</f>
        <v>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 Thời gian chạy của bài hát là [T1M213] giây và phần trình diễn âm nhạc sử dụng [I1N2S3T4R5U6M7E8N9T0S1]. Nó nằm trong [T1I2M3E4_5S6I7G8N9A0T1U2R3E4] và có nhịp điệu cân bằng.</v>
      </c>
      <c r="D2467" s="2"/>
    </row>
    <row r="2468">
      <c r="A2468" s="1" t="s">
        <v>1755</v>
      </c>
      <c r="B2468" s="1" t="s">
        <v>3897</v>
      </c>
      <c r="C2468" s="2" t="str">
        <f>IFERROR(__xludf.DUMMYFUNCTION("GOOGLETRANSLATE(B2468, ""en"", ""vi"")"),"Bài hát có [ti0me1 s2ig3na4tu5re6] không điển hình và phạm vi cao độ của nó nằm trong [R1A2N3G4E5] [oc0ta1ve2s3].")</f>
        <v>Bài hát có [ti0me1 s2ig3na4tu5re6] không điển hình và phạm vi cao độ của nó nằm trong [R1A2N3G4E5] [oc0ta1ve2s3].</v>
      </c>
      <c r="D2468" s="2"/>
    </row>
    <row r="2469">
      <c r="A2469" s="1" t="s">
        <v>75</v>
      </c>
      <c r="B2469" s="1" t="s">
        <v>3898</v>
      </c>
      <c r="C2469" s="2" t="str">
        <f>IFERROR(__xludf.DUMMYFUNCTION("GOOGLETRANSLATE(B2469, ""en"", ""vi"")"),"Buổi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"&amp;"mạnh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t"&amp;"ốc độ cao nhưng thoải mái. kinh nghiệm nghe. Ngoài ra, thời lượng [T1M213] giây của bài hát giúp người nghe hoàn toàn đắm mình vào hành trình âm nhạc.")</f>
        <v>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tốc độ cao nhưng thoải mái. kinh nghiệm nghe. Ngoài ra, thời lượng [T1M213] giây của bài hát giúp người nghe hoàn toàn đắm mình vào hành trình âm nhạc.</v>
      </c>
      <c r="D2469" s="2"/>
    </row>
    <row r="2470">
      <c r="A2470" s="1" t="s">
        <v>3899</v>
      </c>
      <c r="B2470" s="1" t="s">
        <v>3900</v>
      </c>
      <c r="C2470" s="2" t="str">
        <f>IFERROR(__xludf.DUMMYFUNCTION("GOOGLETRANSLATE(B2470, ""en"", ""vi"")"),"Âm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[I1N2S3T4R5U6M7"&amp;"E8N9T0S1]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[[N01U12M23_34B45A56"&amp;"R67S78]8 b9ar0s1], tất cả kết hợp với nhau để tạo nên một bản nhạc độc đáo và hấp dẫn.")</f>
        <v>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[[N01U12M23_34B45A56R67S78]8 b9ar0s1], tất cả kết hợp với nhau để tạo nên một bản nhạc độc đáo và hấp dẫn.</v>
      </c>
      <c r="D2470" s="2"/>
    </row>
    <row r="2471">
      <c r="A2471" s="1" t="s">
        <v>902</v>
      </c>
      <c r="B2471" s="1" t="s">
        <v>3901</v>
      </c>
      <c r="C2471" s="2" t="str">
        <f>IFERROR(__xludf.DUMMYFUNCTION("GOOGLETRANSLATE(B2471, ""en"", ""vi"")"),"Âm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gia"&amp;"i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hấp dẫn n"&amp;"gười nghe.")</f>
        <v>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hấp dẫn người nghe.</v>
      </c>
      <c r="D2471" s="2"/>
    </row>
    <row r="2472">
      <c r="A2472" s="1" t="s">
        <v>1304</v>
      </c>
      <c r="B2472" s="1" t="s">
        <v>3902</v>
      </c>
      <c r="C2472" s="2" t="str">
        <f>IFERROR(__xludf.DUMMYFUNCTION("GOOGLETRANSLATE(B2472, ""en"", ""vi"")"),"Phạm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kết hợp nhịp điệu n"&amp;"hẹ nhàng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f>
        <v>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kết hợp nhịp điệu nhẹ nhàng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v>
      </c>
      <c r="D2472" s="2"/>
    </row>
    <row r="2473">
      <c r="A2473" s="1" t="s">
        <v>1749</v>
      </c>
      <c r="B2473" s="1" t="s">
        <v>3903</v>
      </c>
      <c r="C2473" s="2" t="str">
        <f>IFERROR(__xludf.DUMMYFUNCTION("GOOGLETRANSLATE(B2473, ""en"", ""vi"")"),"Phong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"&amp;"thêm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f>
        <v>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v>
      </c>
      <c r="D2473" s="2"/>
    </row>
    <row r="2474">
      <c r="A2474" s="1" t="s">
        <v>3904</v>
      </c>
      <c r="B2474" s="1" t="s">
        <v>3905</v>
      </c>
      <c r="C2474" s="2" t="str">
        <f>IFERROR(__xludf.DUMMYFUNCTION("GOOGLETRANSLATE(B2474, ""en"", ""vi"")"),"Bài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được"&amp;"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hà"&amp;"i lòng người hâm mộ của [G1E2N3R4E5].")</f>
        <v>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hài lòng người hâm mộ của [G1E2N3R4E5].</v>
      </c>
      <c r="D2474" s="2"/>
    </row>
    <row r="2475">
      <c r="A2475" s="1" t="s">
        <v>1144</v>
      </c>
      <c r="B2475" s="1" t="s">
        <v>3906</v>
      </c>
      <c r="C2475" s="2" t="str">
        <f>IFERROR(__xludf.DUMMYFUNCTION("GOOGLETRANSLATE(B2475,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nó"&amp;"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th"&amp;"oải mái, bản nhạc này nổi bật so với âm thanh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thoải mái, bản nhạc này nổi bật so với âm thanh [G1E2N3R4E5] điển hình.</v>
      </c>
      <c r="D2475" s="2"/>
    </row>
    <row r="2476">
      <c r="A2476" s="1" t="s">
        <v>3907</v>
      </c>
      <c r="B2476" s="1" t="s">
        <v>3908</v>
      </c>
      <c r="C2476" s="2" t="str">
        <f>IFERROR(__xludf.DUMMYFUNCTION("GOOGLETRANSLATE(B2476, ""en"", ""vi"")"),"Bài hát có nhịp điệu nhẹ nhàng nhưng lại chứa đầy âm nhạc [E1M2O3T4I5O6N7] khiến trải nghiệm nghe trở nên hấp dẫn. Ngoài ra, nhịp điệu trong bài hát này rất rõ ràng, làm tăng thêm sức hấp dẫn tổng thể của nó và khiến nó trở thành một lựa chọn tuyệt vời để"&amp;" khiêu vũ hoặc chỉ thưởng thức âm nhạc. Nhìn chung, bài hát này mang đến sự kết hợp độc đáo giữa những giai điệu nhẹ nhàng, giàu cảm xúc với nhịp điệu mạnh mẽ, rõ ràng sẽ làm say lòng bất kỳ người nghe nào.")</f>
        <v>Bài hát có nhịp điệu nhẹ nhàng nhưng lại chứa đầy âm nhạc [E1M2O3T4I5O6N7] khiến trải nghiệm nghe trở nên hấp dẫn. Ngoài ra, nhịp điệu trong bài hát này rất rõ ràng, làm tăng thêm sức hấp dẫn tổng thể của nó và khiến nó trở thành một lựa chọn tuyệt vời để khiêu vũ hoặc chỉ thưởng thức âm nhạc. Nhìn chung, bài hát này mang đến sự kết hợp độc đáo giữa những giai điệu nhẹ nhàng, giàu cảm xúc với nhịp điệu mạnh mẽ, rõ ràng sẽ làm say lòng bất kỳ người nghe nào.</v>
      </c>
      <c r="D2476" s="2"/>
    </row>
    <row r="2477">
      <c r="A2477" s="1" t="s">
        <v>3909</v>
      </c>
      <c r="B2477" s="1" t="s">
        <v>3910</v>
      </c>
      <c r="C2477" s="2" t="str">
        <f>IFERROR(__xludf.DUMMYFUNCTION("GOOGLETRANSLATE(B2477, ""en"", ""vi"")"),"Bản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s2i"&amp;"g3na4tu5re6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"&amp;"nào, điều này càng làm tăng thêm chất lượng độc đáo của nó và nhấn mạnh hơn nữa những lựa chọn có chủ ý trong sáng tác của nó.")</f>
        <v>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nào, điều này càng làm tăng thêm chất lượng độc đáo của nó và nhấn mạnh hơn nữa những lựa chọn có chủ ý trong sáng tác của nó.</v>
      </c>
      <c r="D2477" s="2"/>
    </row>
    <row r="2478">
      <c r="A2478" s="1" t="s">
        <v>3911</v>
      </c>
      <c r="B2478" s="1" t="s">
        <v>3912</v>
      </c>
      <c r="C2478" s="2" t="str">
        <f>IFERROR(__xludf.DUMMYFUNCTION("GOOGLETRANSLATE(B2478, ""en"", ""vi"")"),"Bài hát có [ti0me1 s2ig3na4tu5re6] độc đáo, độ dài [T1M213] giây và phạm vi cao độ trong [R1A2N3G4E5] [oc0ta1ve2s3]. Không có [I1N2S3T4R5U6M7E8N9T0S1] trong bố cục này, nhưng nó tỏa ra cảm giác mạnh mẽ về [E1M2O3T4I5O6N7].")</f>
        <v>Bài hát có [ti0me1 s2ig3na4tu5re6] độc đáo, độ dài [T1M213] giây và phạm vi cao độ trong [R1A2N3G4E5] [oc0ta1ve2s3]. Không có [I1N2S3T4R5U6M7E8N9T0S1] trong bố cục này, nhưng nó tỏa ra cảm giác mạnh mẽ về [E1M2O3T4I5O6N7].</v>
      </c>
      <c r="D2478" s="2"/>
    </row>
    <row r="2479">
      <c r="A2479" s="1" t="s">
        <v>1243</v>
      </c>
      <c r="B2479" s="1" t="s">
        <v>3913</v>
      </c>
      <c r="C2479" s="2" t="str">
        <f>IFERROR(__xludf.DUMMYFUNCTION("GOOGLETRANSLATE(B2479, ""en"", ""vi"")"),"Đoạn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[I1N2S3T4R"&amp;"5U6M7E8N9T0S1].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f>
        <v>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v>
      </c>
      <c r="D2479" s="2"/>
    </row>
    <row r="2480">
      <c r="A2480" s="1" t="s">
        <v>3914</v>
      </c>
      <c r="B2480" s="1" t="s">
        <v>3915</v>
      </c>
      <c r="C2480" s="2" t="str">
        <f>IFERROR(__xludf.DUMMYFUNCTION("GOOGLETRANSLATE(B2480, ""en"", ""vi"")"),"Loại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tĩn"&amp;"h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T"&amp;"huộc thể loại nhạc [G1E2N3R4E5], ca khúc này thể hiện sự hòa quyện hài hòa giữa những yếu tố này.")</f>
        <v>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Thuộc thể loại nhạc [G1E2N3R4E5], ca khúc này thể hiện sự hòa quyện hài hòa giữa những yếu tố này.</v>
      </c>
      <c r="D2480" s="2"/>
    </row>
    <row r="2481">
      <c r="A2481" s="1" t="s">
        <v>3916</v>
      </c>
      <c r="B2481" s="1" t="s">
        <v>3917</v>
      </c>
      <c r="C2481" s="2" t="str">
        <f>IFERROR(__xludf.DUMMYFUNCTION("GOOGLETRANSLATE(B2481, ""en"", ""vi"")"),"Việc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sung"&amp;" thêm chiều sâu và kết cấu cho bản nhạc, nâng cao âm thanh và tác động tổng thể của bản nhạc. Cùng với nhau, những yếu tố này tạo nên một trải nghiệm âm nhạc hấp dẫn, vừa thú vị vừa đáng nhớ.")</f>
        <v>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 thêm chiều sâu và kết cấu cho bản nhạc, nâng cao âm thanh và tác động tổng thể của bản nhạc. Cùng với nhau, những yếu tố này tạo nên một trải nghiệm âm nhạc hấp dẫn, vừa thú vị vừa đáng nhớ.</v>
      </c>
      <c r="D2481" s="2"/>
    </row>
    <row r="2482">
      <c r="A2482" s="1" t="s">
        <v>3918</v>
      </c>
      <c r="B2482" s="1" t="s">
        <v>3919</v>
      </c>
      <c r="C2482" s="2" t="str">
        <f>IFERROR(__xludf.DUMMYFUNCTION("GOOGLETRANSLATE(B2482, ""en"", ""vi"")"),"Bài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bả"&amp;"n nhạc này sẽ bổ sung thêm hương vị độc đáo.")</f>
        <v>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bản nhạc này sẽ bổ sung thêm hương vị độc đáo.</v>
      </c>
      <c r="D2482" s="2"/>
    </row>
    <row r="2483">
      <c r="A2483" s="1" t="s">
        <v>2740</v>
      </c>
      <c r="B2483" s="1" t="s">
        <v>3920</v>
      </c>
      <c r="C2483" s="2" t="str">
        <f>IFERROR(__xludf.DUMMYFUNCTION("GOOGLETRANSLATE(B2483, ""en"", ""vi"")"),"Phạm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"&amp;"trò quan trọng trong âm nhạc.")</f>
        <v>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trò quan trọng trong âm nhạc.</v>
      </c>
      <c r="D2483" s="2"/>
    </row>
    <row r="2484">
      <c r="A2484" s="1" t="s">
        <v>3921</v>
      </c>
      <c r="B2484" s="1" t="s">
        <v>3922</v>
      </c>
      <c r="C2484" s="2" t="str">
        <f>IFERROR(__xludf.DUMMYFUNCTION("GOOGLETRANSLATE(B2484, ""en"", ""vi"")"),"Đồng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quán."&amp;" Tuy nhiên, không có [I1N2S3T4R5U6M7E8N9T0S1] có mặt trong bản phối, dẫn đến sự thiếu vắng rõ rệt các âm thanh đặc trưng của chúng.")</f>
        <v>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 Tuy nhiên, không có [I1N2S3T4R5U6M7E8N9T0S1] có mặt trong bản phối, dẫn đến sự thiếu vắng rõ rệt các âm thanh đặc trưng của chúng.</v>
      </c>
      <c r="D2484" s="2"/>
    </row>
    <row r="2485">
      <c r="A2485" s="1" t="s">
        <v>29</v>
      </c>
      <c r="B2485" s="1" t="s">
        <v>3923</v>
      </c>
      <c r="C2485" s="2" t="str">
        <f>IFERROR(__xludf.DUMMYFUNCTION("GOOGLETRANSLATE(B2485, ""en"", ""vi"")"),"Âm nhạc trong bài hát này mang đặc trưng [E1M2O3T4I5O6N7] và có [te0mp1o2] rất êm dịu và yên bình.")</f>
        <v>Âm nhạc trong bài hát này mang đặc trưng [E1M2O3T4I5O6N7] và có [te0mp1o2] rất êm dịu và yên bình.</v>
      </c>
      <c r="D2485" s="2"/>
    </row>
    <row r="2486">
      <c r="A2486" s="1" t="s">
        <v>1739</v>
      </c>
      <c r="B2486" s="1" t="s">
        <v>3924</v>
      </c>
      <c r="C2486" s="2" t="str">
        <f>IFERROR(__xludf.DUMMYFUNCTION("GOOGLETRANSLATE(B2486, ""en"", ""vi"")"),"Phạm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[I1N2S3T4R5U6M7E"&amp;"8N9T0S1]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c"&amp;"ác quy ước của thể loại [G1E2N3R4E5].")</f>
        <v>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các quy ước của thể loại [G1E2N3R4E5].</v>
      </c>
      <c r="D2486" s="2"/>
    </row>
    <row r="2487">
      <c r="A2487" s="1" t="s">
        <v>3925</v>
      </c>
      <c r="B2487" s="1" t="s">
        <v>3926</v>
      </c>
      <c r="C2487" s="2" t="str">
        <f>IFERROR(__xludf.DUMMYFUNCTION("GOOGLETRANSLATE(B2487,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"&amp;"này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than"&amp;"h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thanh [G1E2N3R4E5] cổ điển.</v>
      </c>
      <c r="D2487" s="2"/>
    </row>
    <row r="2488">
      <c r="A2488" s="1" t="s">
        <v>263</v>
      </c>
      <c r="B2488" s="1" t="s">
        <v>3927</v>
      </c>
      <c r="C2488" s="2" t="str">
        <f>IFERROR(__xludf.DUMMYFUNCTION("GOOGLETRANSLATE(B2488, ""en"", ""vi"")"),"Loại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"&amp;"và cấu trúc bài hát tạo nên một bản nhạc gắn kết và quyến rũ.")</f>
        <v>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và cấu trúc bài hát tạo nên một bản nhạc gắn kết và quyến rũ.</v>
      </c>
      <c r="D2488" s="2"/>
    </row>
    <row r="2489">
      <c r="A2489" s="1" t="s">
        <v>825</v>
      </c>
      <c r="B2489" s="1" t="s">
        <v>3928</v>
      </c>
      <c r="C2489" s="2" t="str">
        <f>IFERROR(__xludf.DUMMYFUNCTION("GOOGLETRANSLATE(B2489, ""en"", ""vi"")"),"Việc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kh"&amp;"ông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h"&amp;"át được chia thành [[N01U12M23_34B45A56R67S78]8 b9ar0s1]. Nhìn chung, bản nhạc này thể hiện một âm thanh khác biệt với nhịp điệu yên bình, [ke0y1] độc đáo và [ti0me1 s2ig3na4tu5re6] khác thường, làm tăng thêm tác động cảm xúc của nó.")</f>
        <v>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hát được chia thành [[N01U12M23_34B45A56R67S78]8 b9ar0s1]. Nhìn chung, bản nhạc này thể hiện một âm thanh khác biệt với nhịp điệu yên bình, [ke0y1] độc đáo và [ti0me1 s2ig3na4tu5re6] khác thường, làm tăng thêm tác động cảm xúc của nó.</v>
      </c>
      <c r="D2489" s="2"/>
    </row>
    <row r="2490">
      <c r="A2490" s="1" t="s">
        <v>3929</v>
      </c>
      <c r="B2490" s="1" t="s">
        <v>3930</v>
      </c>
      <c r="C2490" s="2" t="str">
        <f>IFERROR(__xludf.DUMMYFUNCTION("GOOGLETRANSLATE(B2490, ""en"", ""vi"")"),"Âm nhạc gợi nhớ đến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s2ig3na4tu5re6]"&amp;" độc đáo đã thêm yếu tố độc đáo vào âm thanh tổng thể.")</f>
        <v>Âm nhạc gợi nhớ đến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 độc đáo đã thêm yếu tố độc đáo vào âm thanh tổng thể.</v>
      </c>
      <c r="D2490" s="2"/>
    </row>
    <row r="2491">
      <c r="A2491" s="1" t="s">
        <v>2350</v>
      </c>
      <c r="B2491" s="1" t="s">
        <v>3931</v>
      </c>
      <c r="C2491" s="2" t="str">
        <f>IFERROR(__xludf.DUMMYFUNCTION("GOOGLETRANSLATE(B2491, ""en"", ""vi"")"),"Bài hát [G1E2N3R4E5] được trình diễn với nhịp độ vừa phải và có [[N01U12M23_34B45A56R67S78]8 b9ar0s1]. Âm thanh [G1E2N3R4E5] khác biệt là đặc điểm nổi bật của bài hát này.")</f>
        <v>Bài hát [G1E2N3R4E5] được trình diễn với nhịp độ vừa phải và có [[N01U12M23_34B45A56R67S78]8 b9ar0s1]. Âm thanh [G1E2N3R4E5] khác biệt là đặc điểm nổi bật của bài hát này.</v>
      </c>
      <c r="D2491" s="2"/>
    </row>
    <row r="2492">
      <c r="A2492" s="1" t="s">
        <v>3932</v>
      </c>
      <c r="B2492" s="1" t="s">
        <v>3933</v>
      </c>
      <c r="C2492" s="2" t="str">
        <f>IFERROR(__xludf.DUMMYFUNCTION("GOOGLETRANSLATE(B2492, ""en"", ""vi"")"),"Bản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8[T91I02M13E24_35"&amp;"S46I57G68N79A80T91U02R13E24]3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thự"&amp;"c sự độc đáo và quyến rũ cho người nghe.")</f>
        <v>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thực sự độc đáo và quyến rũ cho người nghe.</v>
      </c>
      <c r="D2492" s="2"/>
    </row>
    <row r="2493">
      <c r="A2493" s="1" t="s">
        <v>956</v>
      </c>
      <c r="B2493" s="1" t="s">
        <v>3934</v>
      </c>
      <c r="C2493" s="2" t="str">
        <f>IFERROR(__xludf.DUMMYFUNCTION("GOOGLETRANSLATE(B2493,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nh"&amp;"anh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âm"&amp;" nhạc của nó bằng [E1M2O3T4I5O6N7].")</f>
        <v>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 nhạc của nó bằng [E1M2O3T4I5O6N7].</v>
      </c>
      <c r="D2493" s="2"/>
    </row>
    <row r="2494">
      <c r="A2494" s="1" t="s">
        <v>3935</v>
      </c>
      <c r="B2494" s="1" t="s">
        <v>3936</v>
      </c>
      <c r="C2494" s="2" t="str">
        <f>IFERROR(__xludf.DUMMYFUNCTION("GOOGLETRANSLATE(B2494, ""en"", ""vi"")"),"Dải cao độ của [R1A2N3G4E5] [oc0ta1ve2s3] tạo thêm nét đặc biệt cho âm nhạc, nhấn mạnh chiều sâu cảm xúc của nó, trong khi [[K01E12Y23]3 k4ey5] mang lại âm thanh mạnh mẽ và đáng nhớ. Với thời lượng [[N01U12M23_34B45A56R67S78]8 b9ar0s1], bài hát này thể hi"&amp;"ện nhịp điệu cân bằng, không quá nhanh cũng không quá chậm.")</f>
        <v>Dải cao độ của [R1A2N3G4E5] [oc0ta1ve2s3] tạo thêm nét đặc biệt cho âm nhạc, nhấn mạnh chiều sâu cảm xúc của nó, trong khi [[K01E12Y23]3 k4ey5] mang lại âm thanh mạnh mẽ và đáng nhớ. Với thời lượng [[N01U12M23_34B45A56R67S78]8 b9ar0s1], bài hát này thể hiện nhịp điệu cân bằng, không quá nhanh cũng không quá chậm.</v>
      </c>
      <c r="D2494" s="2"/>
    </row>
    <row r="2495">
      <c r="A2495" s="1" t="s">
        <v>257</v>
      </c>
      <c r="B2495" s="1" t="s">
        <v>3937</v>
      </c>
      <c r="C2495" s="2" t="str">
        <f>IFERROR(__xludf.DUMMYFUNCTION("GOOGLETRANSLATE(B2495, ""en"", ""vi"")"),"Bài hát này có [te0mp1o2] vừa phải và thời gian phát là [T1M213] giây. Thành phần của nó không liên quan đến việc sử dụng [I1N2S3T4R5U6M7E8N9T0S1].")</f>
        <v>Bài hát này có [te0mp1o2] vừa phải và thời gian phát là [T1M213] giây. Thành phần của nó không liên quan đến việc sử dụng [I1N2S3T4R5U6M7E8N9T0S1].</v>
      </c>
      <c r="D2495" s="2"/>
    </row>
    <row r="2496">
      <c r="A2496" s="1" t="s">
        <v>3938</v>
      </c>
      <c r="B2496" s="1" t="s">
        <v>3939</v>
      </c>
      <c r="C2496" s="2" t="str">
        <f>IFERROR(__xludf.DUMMYFUNCTION("GOOGLETRANSLATE(B2496, ""en"", ""vi"")"),"Bài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n"&amp;"hiều thời gian để đắm mình trong những cảm xúc mà nhạc cụ gợi lên.")</f>
        <v>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nhiều thời gian để đắm mình trong những cảm xúc mà nhạc cụ gợi lên.</v>
      </c>
      <c r="D2496" s="2"/>
    </row>
    <row r="2497">
      <c r="A2497" s="1" t="s">
        <v>3940</v>
      </c>
      <c r="B2497" s="1" t="s">
        <v>3941</v>
      </c>
      <c r="C2497" s="2" t="str">
        <f>IFERROR(__xludf.DUMMYFUNCTION("GOOGLETRANSLATE(B2497, ""en"", ""vi"")"),"Âm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si"&amp;"nh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"&amp;"độc đáo, loại nhạc này được phát ở tốc độ vừa phải, giúp nhiều người nghe đang tìm kiếm thứ gì đó mới mẻ và thú vị để thêm vào danh sách phát của họ.")</f>
        <v>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độc đáo, loại nhạc này được phát ở tốc độ vừa phải, giúp nhiều người nghe đang tìm kiếm thứ gì đó mới mẻ và thú vị để thêm vào danh sách phát của họ.</v>
      </c>
      <c r="D2497" s="2"/>
    </row>
    <row r="2498">
      <c r="A2498" s="1" t="s">
        <v>2914</v>
      </c>
      <c r="B2498" s="1" t="s">
        <v>3942</v>
      </c>
      <c r="C2498" s="2" t="str">
        <f>IFERROR(__xludf.DUMMYFUNCTION("GOOGLETRANSLATE(B2498, ""en"", ""vi"")"),"Bài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[I1N2S3T"&amp;"4R5U6M7E8N9T0S1]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k"&amp;"ỹ năng của các nhạc sĩ tham gia.")</f>
        <v>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kỹ năng của các nhạc sĩ tham gia.</v>
      </c>
      <c r="D2498" s="2"/>
    </row>
    <row r="2499">
      <c r="A2499" s="1" t="s">
        <v>3503</v>
      </c>
      <c r="B2499" s="1" t="s">
        <v>3943</v>
      </c>
      <c r="C2499" s="2" t="str">
        <f>IFERROR(__xludf.DUMMYFUNCTION("GOOGLETRANSLATE(B2499, ""en"", ""vi"")"),"Đồng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f>
        <v>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v>
      </c>
      <c r="D2499" s="2"/>
    </row>
    <row r="2500">
      <c r="A2500" s="1" t="s">
        <v>2141</v>
      </c>
      <c r="B2500" s="1" t="s">
        <v>3944</v>
      </c>
      <c r="C2500" s="2" t="str">
        <f>IFERROR(__xludf.DUMMYFUNCTION("GOOGLETRANSLATE(B2500, ""en"", ""vi"")"),"Bản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[I1N2S3T4R5U6M7"&amp;"E8N9T0S1] cho phép âm nhạc tự đứng vững vì nó có [ti0me1 s2ig3na4tu5re6 o7f 8[T91I02M13E24_35S46I57G68N79A80T91U02R13E24]3]. Âm nhạc gợi lên cảm giác [E1M2O3T4I5O6N7] và là một sáng tác quyến rũ đánh vào cảm xúc của người nghe.")</f>
        <v>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[I1N2S3T4R5U6M7E8N9T0S1] cho phép âm nhạc tự đứng vững vì nó có [ti0me1 s2ig3na4tu5re6 o7f 8[T91I02M13E24_35S46I57G68N79A80T91U02R13E24]3]. Âm nhạc gợi lên cảm giác [E1M2O3T4I5O6N7] và là một sáng tác quyến rũ đánh vào cảm xúc của người nghe.</v>
      </c>
      <c r="D2500" s="2"/>
    </row>
    <row r="2501">
      <c r="A2501" s="1" t="s">
        <v>3393</v>
      </c>
      <c r="B2501" s="1" t="s">
        <v>3945</v>
      </c>
      <c r="C2501" s="2" t="str">
        <f>IFERROR(__xludf.DUMMYFUNCTION("GOOGLETRANSLATE(B2501, ""en"", ""vi"")"),"Bản nhạc được đề cập có chủ ý loại trừ việc sử dụng một nhạc cụ cụ thể. Bằng cách giới hạn phạm vi cao độ ở [R1A2N3G4E5] [oc0ta1ve2s3], hiệu suất âm nhạc đạt được sẽ tập trung và có tác động mạnh mẽ. Ngoài ra, việc sử dụng [[K01E12Y23]3 k4ey5] góp phần tạ"&amp;"o nên chất lượng cảm xúc độc đáo cho âm nhạc. Bài hát có thời lượng [T1M213] giây.")</f>
        <v>Bản nhạc được đề cập có chủ ý loại trừ việc sử dụng một nhạc cụ cụ thể. Bằng cách giới hạn phạm vi cao độ ở [R1A2N3G4E5] [oc0ta1ve2s3], hiệu suất âm nhạc đạt được sẽ tập trung và có tác động mạnh mẽ. Ngoài ra, việc sử dụng [[K01E12Y23]3 k4ey5] góp phần tạo nên chất lượng cảm xúc độc đáo cho âm nhạc. Bài hát có thời lượng [T1M213] giây.</v>
      </c>
      <c r="D2501" s="2"/>
    </row>
    <row r="2502">
      <c r="A2502" s="1" t="s">
        <v>348</v>
      </c>
      <c r="B2502" s="1" t="s">
        <v>3946</v>
      </c>
      <c r="C2502" s="2" t="str">
        <f>IFERROR(__xludf.DUMMYFUNCTION("GOOGLETRANSLATE(B2502, ""en"", ""vi"")"),"Bài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nghiệ"&amp;"m âm thanh độc đáo cho người nghe.")</f>
        <v>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nghiệm âm thanh độc đáo cho người nghe.</v>
      </c>
      <c r="D2502" s="2"/>
    </row>
    <row r="2503">
      <c r="A2503" s="1" t="s">
        <v>3196</v>
      </c>
      <c r="B2503" s="1" t="s">
        <v>3947</v>
      </c>
      <c r="C2503" s="2" t="str">
        <f>IFERROR(__xludf.DUMMYFUNCTION("GOOGLETRANSLATE(B2503, ""en"", ""vi"")"),"Nhạc trong bài hát này bao gồm [[N01U12M23_34B45A56R67S78]8 b9ar0s1] và nó phát trong tổng cộng [T1M213] giây.")</f>
        <v>Nhạc trong bài hát này bao gồm [[N01U12M23_34B45A56R67S78]8 b9ar0s1] và nó phát trong tổng cộng [T1M213] giây.</v>
      </c>
      <c r="D2503" s="2"/>
    </row>
    <row r="2504">
      <c r="A2504" s="1" t="s">
        <v>3948</v>
      </c>
      <c r="B2504" s="1" t="s">
        <v>3949</v>
      </c>
      <c r="C2504" s="2" t="str">
        <f>IFERROR(__xludf.DUMMYFUNCTION("GOOGLETRANSLATE(B2504, ""en"", ""vi"")"),"Bài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thông"&amp;" thường.")</f>
        <v>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 thường.</v>
      </c>
      <c r="D2504" s="2"/>
    </row>
    <row r="2505">
      <c r="A2505" s="1" t="s">
        <v>3950</v>
      </c>
      <c r="B2505" s="1" t="s">
        <v>3951</v>
      </c>
      <c r="C2505" s="2" t="str">
        <f>IFERROR(__xludf.DUMMYFUNCTION("GOOGLETRANSLATE(B2505, ""en"", ""vi"")"),"Âm nhạc được đặc trưng bởi [E1M2O3T4I5O6N7] và có nhịp điệu rất nhanh và sống động. [ti0me1 s2ig3na4tu5re6] của nó là [T1I2M3E4_5S6I7G8N9A0T1U2R3E4].")</f>
        <v>Âm nhạc được đặc trưng bởi [E1M2O3T4I5O6N7] và có nhịp điệu rất nhanh và sống động. [ti0me1 s2ig3na4tu5re6] của nó là [T1I2M3E4_5S6I7G8N9A0T1U2R3E4].</v>
      </c>
      <c r="D2505" s="2"/>
    </row>
    <row r="2506">
      <c r="A2506" s="1" t="s">
        <v>3952</v>
      </c>
      <c r="B2506" s="1" t="s">
        <v>3953</v>
      </c>
      <c r="C2506" s="2" t="str">
        <f>IFERROR(__xludf.DUMMYFUNCTION("GOOGLETRANSLATE(B2506, ""en"", ""vi"")"),"Âm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nhịp"&amp;" [T1I2M3E4_5S6I7G8N9A0T1U2R3E4]. Cùng với nhau, những yếu tố âm nhạc này tạo ra trải nghiệm nghe độc ​​đáo và mạnh mẽ, thể hiện đầy đủ cảm xúc dự định của bản nhạc.")</f>
        <v>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 [T1I2M3E4_5S6I7G8N9A0T1U2R3E4]. Cùng với nhau, những yếu tố âm nhạc này tạo ra trải nghiệm nghe độc ​​đáo và mạnh mẽ, thể hiện đầy đủ cảm xúc dự định của bản nhạc.</v>
      </c>
      <c r="D2506" s="2"/>
    </row>
    <row r="2507">
      <c r="A2507" s="1" t="s">
        <v>821</v>
      </c>
      <c r="B2507" s="1" t="s">
        <v>3954</v>
      </c>
      <c r="C2507" s="2" t="str">
        <f>IFERROR(__xludf.DUMMYFUNCTION("GOOGLETRANSLATE(B2507, ""en"", ""vi"")"),"Bài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khô"&amp;"ng có bất kỳ [I1N2S3T4R5U6M7E8N9T0S1] nào. Tuy nhiên, [ti0me1 s2ig3na4tu5re6] của bài hát không đều đặn, với [T1I2M3E4_5S6I7G8N9A0T1U2R3E4]. Với nhịp điệu nhanh và phong cách phản ánh truyền thống âm nhạc [G1E2N3R4E5], bài hát này tạo ra một trải nghiệm â"&amp;"m nhạc khác biệt và quyến rũ.")</f>
        <v>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không có bất kỳ [I1N2S3T4R5U6M7E8N9T0S1] nào. Tuy nhiên, [ti0me1 s2ig3na4tu5re6] của bài hát không đều đặn, với [T1I2M3E4_5S6I7G8N9A0T1U2R3E4]. Với nhịp điệu nhanh và phong cách phản ánh truyền thống âm nhạc [G1E2N3R4E5], bài hát này tạo ra một trải nghiệm âm nhạc khác biệt và quyến rũ.</v>
      </c>
      <c r="D2507" s="2"/>
    </row>
    <row r="2508">
      <c r="A2508" s="1" t="s">
        <v>3955</v>
      </c>
      <c r="B2508" s="1" t="s">
        <v>3956</v>
      </c>
      <c r="C2508" s="2" t="str">
        <f>IFERROR(__xludf.DUMMYFUNCTION("GOOGLETRANSLATE(B2508, ""en"", ""vi"")"),"Bài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thưở"&amp;"ng thức cấu trúc nhịp điệu và giai điệu của nó.")</f>
        <v>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thưởng thức cấu trúc nhịp điệu và giai điệu của nó.</v>
      </c>
      <c r="D2508" s="2"/>
    </row>
    <row r="2509">
      <c r="A2509" s="1" t="s">
        <v>136</v>
      </c>
      <c r="B2509" s="1" t="s">
        <v>3957</v>
      </c>
      <c r="C2509" s="2" t="str">
        <f>IFERROR(__xludf.DUMMYFUNCTION("GOOGLETRANSLATE(B2509, ""en"", ""vi"")"),"Âm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th"&amp;"ời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[E1M2O3"&amp;"T4I5O6N7] thoải mái.")</f>
        <v>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[E1M2O3T4I5O6N7] thoải mái.</v>
      </c>
      <c r="D2509" s="2"/>
    </row>
    <row r="2510">
      <c r="A2510" s="1" t="s">
        <v>3958</v>
      </c>
      <c r="B2510" s="1" t="s">
        <v>3959</v>
      </c>
      <c r="C2510" s="2" t="str">
        <f>IFERROR(__xludf.DUMMYFUNCTION("GOOGLETRANSLATE(B2510, ""en"", ""vi"")"),"Bài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c"&amp;"ủa âm nhạc [G1E2N3R4E5], việc sử dụng [[K01E12Y23]3 k4ey5] mang lại cho nó một nét độc đáo khiến nó khác biệt với các bài hát khác cùng thể loại.")</f>
        <v>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của âm nhạc [G1E2N3R4E5], việc sử dụng [[K01E12Y23]3 k4ey5] mang lại cho nó một nét độc đáo khiến nó khác biệt với các bài hát khác cùng thể loại.</v>
      </c>
      <c r="D2510" s="2"/>
    </row>
    <row r="2511">
      <c r="A2511" s="1" t="s">
        <v>1532</v>
      </c>
      <c r="B2511" s="1" t="s">
        <v>3960</v>
      </c>
      <c r="C2511" s="2" t="str">
        <f>IFERROR(__xludf.DUMMYFUNCTION("GOOGLETRANSLATE(B2511, ""en"", ""vi"")"),"Bài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[[N0"&amp;"1U12M23_34B45A56R67S78]8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nhạc"&amp;" đặc biệt này. Nhìn chung, những yếu tố riêng biệt này kết hợp với nhau để tạo nên một tác phẩm âm nhạc thực sự đáng nhớ.")</f>
        <v>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 đặc biệt này. Nhìn chung, những yếu tố riêng biệt này kết hợp với nhau để tạo nên một tác phẩm âm nhạc thực sự đáng nhớ.</v>
      </c>
      <c r="D2511" s="2"/>
    </row>
    <row r="2512">
      <c r="A2512" s="1" t="s">
        <v>667</v>
      </c>
      <c r="B2512" s="1" t="s">
        <v>3961</v>
      </c>
      <c r="C2512" s="2" t="str">
        <f>IFERROR(__xludf.DUMMYFUNCTION("GOOGLETRANSLATE(B2512, ""en"", ""vi"")"),"Âm nhạc gợi lên [E1M2O3T4I5O6N7] và được đánh dấu bằng [T1M213] giây phát.")</f>
        <v>Âm nhạc gợi lên [E1M2O3T4I5O6N7] và được đánh dấu bằng [T1M213] giây phát.</v>
      </c>
      <c r="D2512" s="2"/>
    </row>
    <row r="2513">
      <c r="A2513" s="1" t="s">
        <v>523</v>
      </c>
      <c r="B2513" s="1" t="s">
        <v>3962</v>
      </c>
      <c r="C2513" s="2" t="str">
        <f>IFERROR(__xludf.DUMMYFUNCTION("GOOGLETRANSLATE(B2513, ""en"", ""vi"")"),"Bài hát dài một giây [T1M213] này sử dụng [[K01E12Y23]3 k4ey5] để tạo ra bầu không khí khác biệt.")</f>
        <v>Bài hát dài một giây [T1M213] này sử dụng [[K01E12Y23]3 k4ey5] để tạo ra bầu không khí khác biệt.</v>
      </c>
      <c r="D2513" s="2"/>
    </row>
    <row r="2514">
      <c r="A2514" s="1" t="s">
        <v>531</v>
      </c>
      <c r="B2514" s="1" t="s">
        <v>3963</v>
      </c>
      <c r="C2514" s="2" t="str">
        <f>IFERROR(__xludf.DUMMYFUNCTION("GOOGLETRANSLATE(B2514, ""en"", ""vi"")"),"Âm nhạc có đặc điểm là nhịp độ vừa phải và bảng màu âm thanh sống động, phong phú được tạo ra bằng cách sử dụng [[K01E12Y23]3 k4ey5]. Bài hát có độ dài [T1M213] giây và đáng chú ý là thiếu vắng [I1N2S3T4R5U6M7E8N9T0S1].")</f>
        <v>Âm nhạc có đặc điểm là nhịp độ vừa phải và bảng màu âm thanh sống động, phong phú được tạo ra bằng cách sử dụng [[K01E12Y23]3 k4ey5]. Bài hát có độ dài [T1M213] giây và đáng chú ý là thiếu vắng [I1N2S3T4R5U6M7E8N9T0S1].</v>
      </c>
      <c r="D2514" s="2"/>
    </row>
    <row r="2515">
      <c r="A2515" s="1" t="s">
        <v>3964</v>
      </c>
      <c r="B2515" s="1" t="s">
        <v>3965</v>
      </c>
      <c r="C2515" s="2" t="str">
        <f>IFERROR(__xludf.DUMMYFUNCTION("GOOGLETRANSLATE(B2515, ""en"", ""vi"")"),"Bài hát được trình diễn với nhịp điệu sống động, không bắt nguồn từ truyền thống của phong cách [G1E2N3R4E5] cổ điển và có [ti0me1 s2ig3na4tu5re6 o7f 8[T91I02M13E24_35S46I57G68N79A80T91U02R13E24]3]. Mặc dù không bị ràng buộc bởi các quy ước truyền thống n"&amp;"hưng bài hát được thể hiện nhanh chóng và tràn đầy năng lượng, mang lại trải nghiệm nghe thú vị và năng động.")</f>
        <v>Bài hát được trình diễn với nhịp điệu sống động, không bắt nguồn từ truyền thống của phong cách [G1E2N3R4E5] cổ điển và có [ti0me1 s2ig3na4tu5re6 o7f 8[T91I02M13E24_35S46I57G68N79A80T91U02R13E24]3]. Mặc dù không bị ràng buộc bởi các quy ước truyền thống nhưng bài hát được thể hiện nhanh chóng và tràn đầy năng lượng, mang lại trải nghiệm nghe thú vị và năng động.</v>
      </c>
      <c r="D2515" s="2"/>
    </row>
    <row r="2516">
      <c r="A2516" s="1" t="s">
        <v>2007</v>
      </c>
      <c r="B2516" s="1" t="s">
        <v>3966</v>
      </c>
      <c r="C2516" s="2" t="str">
        <f>IFERROR(__xludf.DUMMYFUNCTION("GOOGLETRANSLATE(B2516, ""en"", ""vi"")"),"Đoạn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độ"&amp;"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nhạc"&amp;" điêu luyện và khả năng thể hiện sáng tạo.")</f>
        <v>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 điêu luyện và khả năng thể hiện sáng tạo.</v>
      </c>
      <c r="D2516" s="2"/>
    </row>
    <row r="2517">
      <c r="A2517" s="1" t="s">
        <v>271</v>
      </c>
      <c r="B2517" s="1" t="s">
        <v>3967</v>
      </c>
      <c r="C2517" s="2" t="str">
        <f>IFERROR(__xludf.DUMMYFUNCTION("GOOGLETRANSLATE(B2517, ""en"", ""vi"")"),"Phạm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[te0mp1o2"&amp;"]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"&amp;"tinh hoa của âm nhạc cổ điển [G1E2N3R4E5].")</f>
        <v>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tinh hoa của âm nhạc cổ điển [G1E2N3R4E5].</v>
      </c>
      <c r="D2517" s="2"/>
    </row>
    <row r="2518">
      <c r="A2518" s="1" t="s">
        <v>154</v>
      </c>
      <c r="B2518" s="1" t="s">
        <v>3968</v>
      </c>
      <c r="C2518" s="2" t="str">
        <f>IFERROR(__xludf.DUMMYFUNCTION("GOOGLETRANSLATE(B2518, ""en"", ""vi"")"),"Nhạc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ph"&amp;"ép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họ"&amp;" trở nên sống động. Cho dù đó là một buổi tụ tập thân mật nhỏ hay một buổi hòa nhạc quy mô lớn, các nhạc cụ đều là nền tảng của mọi trải nghiệm âm nhạc đáng nhớ.")</f>
        <v>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 trở nên sống động. Cho dù đó là một buổi tụ tập thân mật nhỏ hay một buổi hòa nhạc quy mô lớn, các nhạc cụ đều là nền tảng của mọi trải nghiệm âm nhạc đáng nhớ.</v>
      </c>
      <c r="D2518" s="2"/>
    </row>
    <row r="2519">
      <c r="A2519" s="1" t="s">
        <v>3969</v>
      </c>
      <c r="B2519" s="1" t="s">
        <v>3970</v>
      </c>
      <c r="C2519" s="2" t="str">
        <f>IFERROR(__xludf.DUMMYFUNCTION("GOOGLETRANSLATE(B2519, ""en"", ""vi"")"),"Phạm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[I1N2S3T4R5U6M7E8N9T0S"&amp;"1], bài hát chuyển động nhẹ nhàng trong khi được xác định bởi [E1M2O3T4I5O6N7].")</f>
        <v>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[I1N2S3T4R5U6M7E8N9T0S1], bài hát chuyển động nhẹ nhàng trong khi được xác định bởi [E1M2O3T4I5O6N7].</v>
      </c>
      <c r="D2519" s="2"/>
    </row>
    <row r="2520">
      <c r="A2520" s="1" t="s">
        <v>2300</v>
      </c>
      <c r="B2520" s="1" t="s">
        <v>3971</v>
      </c>
      <c r="C2520" s="2" t="str">
        <f>IFERROR(__xludf.DUMMYFUNCTION("GOOGLETRANSLATE(B2520, ""en"", ""vi"")"),"Phạm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m"&amp;"ại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"&amp;"phát triển qua [[N01U12M23_34B45A56R67S78]8 b9ar0s1].")</f>
        <v>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phát triển qua [[N01U12M23_34B45A56R67S78]8 b9ar0s1].</v>
      </c>
      <c r="D2520" s="2"/>
    </row>
    <row r="2521">
      <c r="A2521" s="1" t="s">
        <v>3972</v>
      </c>
      <c r="B2521" s="1" t="s">
        <v>3973</v>
      </c>
      <c r="C2521" s="2" t="str">
        <f>IFERROR(__xludf.DUMMYFUNCTION("GOOGLETRANSLATE(B2521, ""en"", ""vi"")"),"Trải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"&amp;"cụ cụ thể, góp phần tạo nên cảm nhận chung của bài hát.")</f>
        <v>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cụ cụ thể, góp phần tạo nên cảm nhận chung của bài hát.</v>
      </c>
      <c r="D2521" s="2"/>
    </row>
    <row r="2522">
      <c r="A2522" s="1" t="s">
        <v>3974</v>
      </c>
      <c r="B2522" s="1" t="s">
        <v>3975</v>
      </c>
      <c r="C2522" s="2" t="str">
        <f>IFERROR(__xludf.DUMMYFUNCTION("GOOGLETRANSLATE(B2522, ""en"", ""vi"")"),"Bài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mà"&amp;"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ma"&amp;"ng lại trải nghiệm êm dịu và thú vị.")</f>
        <v>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mang lại trải nghiệm êm dịu và thú vị.</v>
      </c>
      <c r="D2522" s="2"/>
    </row>
    <row r="2523">
      <c r="A2523" s="1" t="s">
        <v>3976</v>
      </c>
      <c r="B2523" s="1" t="s">
        <v>3977</v>
      </c>
      <c r="C2523" s="2" t="str">
        <f>IFERROR(__xludf.DUMMYFUNCTION("GOOGLETRANSLATE(B2523, ""en"", ""vi"")"),"Buổi biểu diễn âm nhạc sử dụng [I1N2S3T4R5U6M7E8N9T0S1] và bản nhạc này chuyển động chậm rãi với nhịp điệu rất thiền định. [ke0y1] tạo thêm hương vị độc đáo cho bản nhạc này và [ti0me1 s2ig3na4tu5re6] được sử dụng không thường được tìm thấy. Tổng cộng có "&amp;"khoảng [[N01U12M23_34B45A56R67S78]8 b9ar0s1] trong bài hát này.")</f>
        <v>Buổi biểu diễn âm nhạc sử dụng [I1N2S3T4R5U6M7E8N9T0S1] và bản nhạc này chuyển động chậm rãi với nhịp điệu rất thiền định. [ke0y1] tạo thêm hương vị độc đáo cho bản nhạc này và [ti0me1 s2ig3na4tu5re6] được sử dụng không thường được tìm thấy. Tổng cộng có khoảng [[N01U12M23_34B45A56R67S78]8 b9ar0s1] trong bài hát này.</v>
      </c>
      <c r="D2523" s="2"/>
    </row>
    <row r="2524">
      <c r="A2524" s="1" t="s">
        <v>21</v>
      </c>
      <c r="B2524" s="1" t="s">
        <v>3978</v>
      </c>
      <c r="C2524" s="2" t="str">
        <f>IFERROR(__xludf.DUMMYFUNCTION("GOOGLETRANSLATE(B2524,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du"&amp;"y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v>
      </c>
      <c r="D2524" s="2"/>
    </row>
    <row r="2525">
      <c r="A2525" s="1" t="s">
        <v>3196</v>
      </c>
      <c r="B2525" s="1" t="s">
        <v>3979</v>
      </c>
      <c r="C2525" s="2" t="str">
        <f>IFERROR(__xludf.DUMMYFUNCTION("GOOGLETRANSLATE(B2525, ""en"", ""vi"")"),"Bài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"&amp;"hát vốn có mối liên hệ với nhau, độ dài của mỗi ô nhịp góp phần tạo nên độ dài tổng thể của bản nhạc.")</f>
        <v>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hát vốn có mối liên hệ với nhau, độ dài của mỗi ô nhịp góp phần tạo nên độ dài tổng thể của bản nhạc.</v>
      </c>
      <c r="D2525" s="2"/>
    </row>
    <row r="2526">
      <c r="A2526" s="1" t="s">
        <v>204</v>
      </c>
      <c r="B2526" s="1" t="s">
        <v>3980</v>
      </c>
      <c r="C2526" s="2" t="str">
        <f>IFERROR(__xludf.DUMMYFUNCTION("GOOGLETRANSLATE(B2526, ""en"", ""vi"")"),"Bài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đó"&amp;",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gó"&amp;"p độc đáo của riêng mình cho âm nhạc, tạo nên một bản nhạc gắn kết và tròn trịa.")</f>
        <v>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góp độc đáo của riêng mình cho âm nhạc, tạo nên một bản nhạc gắn kết và tròn trịa.</v>
      </c>
      <c r="D2526" s="2"/>
    </row>
    <row r="2527">
      <c r="A2527" s="1" t="s">
        <v>3981</v>
      </c>
      <c r="B2527" s="1" t="s">
        <v>3982</v>
      </c>
      <c r="C2527" s="2" t="str">
        <f>IFERROR(__xludf.DUMMYFUNCTION("GOOGLETRANSLATE(B2527, ""en"", ""vi"")"),"Phạm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nh"&amp;"ạc kéo dài [[N01U12M23_34B45A56R67S78]8 b9ar0s1].")</f>
        <v>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nhạc kéo dài [[N01U12M23_34B45A56R67S78]8 b9ar0s1].</v>
      </c>
      <c r="D2527" s="2"/>
    </row>
    <row r="2528">
      <c r="A2528" s="1" t="s">
        <v>348</v>
      </c>
      <c r="B2528" s="1" t="s">
        <v>3983</v>
      </c>
      <c r="C2528" s="2" t="str">
        <f>IFERROR(__xludf.DUMMYFUNCTION("GOOGLETRANSLATE(B2528, ""en"", ""vi"")"),"Đây là một bài hát chậm-[te0mp1o2] với âm thanh mạnh mẽ và đáng nhớ được cung cấp bởi [[K01E12Y23]3 k4ey5]. Bài hát dài [T1M213] giây và phần sáng tác của nó không liên quan đến việc sử dụng [I1N2S3T4R5U6M7E8N9T0S1].")</f>
        <v>Đây là một bài hát chậm-[te0mp1o2] với âm thanh mạnh mẽ và đáng nhớ được cung cấp bởi [[K01E12Y23]3 k4ey5]. Bài hát dài [T1M213] giây và phần sáng tác của nó không liên quan đến việc sử dụng [I1N2S3T4R5U6M7E8N9T0S1].</v>
      </c>
      <c r="D2528" s="2"/>
    </row>
    <row r="2529">
      <c r="A2529" s="1" t="s">
        <v>3984</v>
      </c>
      <c r="B2529" s="1" t="s">
        <v>3985</v>
      </c>
      <c r="C2529" s="2" t="str">
        <f>IFERROR(__xludf.DUMMYFUNCTION("GOOGLETRANSLATE(B2529, ""en"", ""vi"")"),"Loại nhạc này mang đến trải nghiệm nghe có một không hai và khó quên với dải cao độ [R1A2N3G4E5] [oc0ta1ve2s3]. Việc sử dụng [[K01E12Y23]3 k4ey5] tạo ra bầu không khí khác biệt giúp nâng cao cảm xúc tổng thể. Bài hát có thời lượng [T1M213] giây và điều th"&amp;"ú vị là bài hát không có [I1N2S3T4R5U6M7E8N9T0]. Bản thân chế phẩm này bao gồm [[N01U12M23_34B45A56R67S78]8 b9ar0s1], điều này càng làm tăng thêm cấu trúc phức tạp và độc đáo của nó.")</f>
        <v>Loại nhạc này mang đến trải nghiệm nghe có một không hai và khó quên với dải cao độ [R1A2N3G4E5] [oc0ta1ve2s3]. Việc sử dụng [[K01E12Y23]3 k4ey5] tạo ra bầu không khí khác biệt giúp nâng cao cảm xúc tổng thể. Bài hát có thời lượng [T1M213] giây và điều thú vị là bài hát không có [I1N2S3T4R5U6M7E8N9T0]. Bản thân chế phẩm này bao gồm [[N01U12M23_34B45A56R67S78]8 b9ar0s1], điều này càng làm tăng thêm cấu trúc phức tạp và độc đáo của nó.</v>
      </c>
      <c r="D2529" s="2"/>
    </row>
    <row r="2530">
      <c r="A2530" s="1" t="s">
        <v>1204</v>
      </c>
      <c r="B2530" s="1" t="s">
        <v>3986</v>
      </c>
      <c r="C2530" s="2" t="str">
        <f>IFERROR(__xludf.DUMMYFUNCTION("GOOGLETRANSLATE(B2530, ""en"", ""vi"")"),"Việc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"&amp;"lựa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gây"&amp;" ấn tượng và làm hài lòng những người yêu âm nhạc thuộc mọi thể loại.")</f>
        <v>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 ấn tượng và làm hài lòng những người yêu âm nhạc thuộc mọi thể loại.</v>
      </c>
      <c r="D2530" s="2"/>
    </row>
    <row r="2531">
      <c r="A2531" s="1" t="s">
        <v>3987</v>
      </c>
      <c r="B2531" s="1" t="s">
        <v>3988</v>
      </c>
      <c r="C2531" s="2" t="str">
        <f>IFERROR(__xludf.DUMMYFUNCTION("GOOGLETRANSLATE(B2531, ""en"", ""vi"")"),"[ti0me1 s2ig3na4tu5re6] của bài hát này không chuẩn và đã chọn không kết hợp nhạc cụ. Chơi ở tốc độ nhanh nên không dễ nhận ra nhạc là kiểu [G1E2N3R4E5], bao gồm [[N01U12M23_34B45A56R67S78]8 b9ar0s1].")</f>
        <v>[ti0me1 s2ig3na4tu5re6] của bài hát này không chuẩn và đã chọn không kết hợp nhạc cụ. Chơi ở tốc độ nhanh nên không dễ nhận ra nhạc là kiểu [G1E2N3R4E5], bao gồm [[N01U12M23_34B45A56R67S78]8 b9ar0s1].</v>
      </c>
      <c r="D2531" s="2"/>
    </row>
    <row r="2532">
      <c r="A2532" s="1" t="s">
        <v>2312</v>
      </c>
      <c r="B2532" s="1" t="s">
        <v>3989</v>
      </c>
      <c r="C2532" s="2" t="str">
        <f>IFERROR(__xludf.DUMMYFUNCTION("GOOGLETRANSLATE(B2532, ""en"", ""vi"")"),"Bài hát phát trong [T1M213] giây được xác định bởi [E1M2O3T4I5O6N7] và đáng chú ý là thiếu [I1N2S3T4R5U6M7E8N9T0S1]. Dù không có nhạc đệm truyền thống nhưng âm nhạc vẫn truyền tải một thông điệp cảm xúc mạnh mẽ.")</f>
        <v>Bài hát phát trong [T1M213] giây được xác định bởi [E1M2O3T4I5O6N7] và đáng chú ý là thiếu [I1N2S3T4R5U6M7E8N9T0S1]. Dù không có nhạc đệm truyền thống nhưng âm nhạc vẫn truyền tải một thông điệp cảm xúc mạnh mẽ.</v>
      </c>
      <c r="D2532" s="2"/>
    </row>
    <row r="2533">
      <c r="A2533" s="1" t="s">
        <v>3990</v>
      </c>
      <c r="B2533" s="1" t="s">
        <v>3991</v>
      </c>
      <c r="C2533" s="2" t="str">
        <f>IFERROR(__xludf.DUMMYFUNCTION("GOOGLETRANSLATE(B2533, ""en"", ""vi"")"),"Âm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"&amp;"sáng tác. Tuy nhiên, bất chấp những đặc tính này, nó không thể hiện bản chất của thể loại [G1E2N3R4E5] và không gợi lên âm thanh cổ điển của [A1R2T3I4S5T6].")</f>
        <v>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sáng tác. Tuy nhiên, bất chấp những đặc tính này, nó không thể hiện bản chất của thể loại [G1E2N3R4E5] và không gợi lên âm thanh cổ điển của [A1R2T3I4S5T6].</v>
      </c>
      <c r="D2533" s="2"/>
    </row>
    <row r="2534">
      <c r="A2534" s="1" t="s">
        <v>3992</v>
      </c>
      <c r="B2534" s="1" t="s">
        <v>3993</v>
      </c>
      <c r="C2534" s="2" t="str">
        <f>IFERROR(__xludf.DUMMYFUNCTION("GOOGLETRANSLATE(B2534, ""en"", ""vi"")"),"Việc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nhịp"&amp;"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"&amp;"bố cục bao gồm khoảng [[N01U12M23_34B45A56R67S78]8 b9ar0s1].")</f>
        <v>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bố cục bao gồm khoảng [[N01U12M23_34B45A56R67S78]8 b9ar0s1].</v>
      </c>
      <c r="D2534" s="2"/>
    </row>
    <row r="2535">
      <c r="A2535" s="1" t="s">
        <v>273</v>
      </c>
      <c r="B2535" s="1" t="s">
        <v>3994</v>
      </c>
      <c r="C2535" s="2" t="str">
        <f>IFERROR(__xludf.DUMMYFUNCTION("GOOGLETRANSLATE(B2535, ""en"", ""vi"")"),"Nhạc ở [T1I2M3E4_5S6I7G8N9A0T1U2R3E4].")</f>
        <v>Nhạc ở [T1I2M3E4_5S6I7G8N9A0T1U2R3E4].</v>
      </c>
      <c r="D2535" s="2"/>
    </row>
    <row r="2536">
      <c r="A2536" s="1" t="s">
        <v>1997</v>
      </c>
      <c r="B2536" s="1" t="s">
        <v>3995</v>
      </c>
      <c r="C2536" s="2" t="str">
        <f>IFERROR(__xludf.DUMMYFUNCTION("GOOGLETRANSLATE(B2536, ""en"", ""vi"")"),"Phần trình diễn chậm của bài hát, bao gồm khoảng [[N01U12M23_34B45A56R67S78]8 b9ar0s1], kéo dài trong [T1M213] giây. Việc sử dụng [I1N2S3T4R5U6M7E8N9T0S1] là điều cần thiết cho âm nhạc, góp phần tạo nên bố cục và âm thanh tổng thể của nó.")</f>
        <v>Phần trình diễn chậm của bài hát, bao gồm khoảng [[N01U12M23_34B45A56R67S78]8 b9ar0s1], kéo dài trong [T1M213] giây. Việc sử dụng [I1N2S3T4R5U6M7E8N9T0S1] là điều cần thiết cho âm nhạc, góp phần tạo nên bố cục và âm thanh tổng thể của nó.</v>
      </c>
      <c r="D2536" s="2"/>
    </row>
    <row r="2537">
      <c r="A2537" s="1" t="s">
        <v>2377</v>
      </c>
      <c r="B2537" s="1" t="s">
        <v>3996</v>
      </c>
      <c r="C2537" s="2" t="str">
        <f>IFERROR(__xludf.DUMMYFUNCTION("GOOGLETRANSLATE(B2537, ""en"", ""vi"")"),"Bài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đặc"&amp;" biệt của ví dụ cổ điển này chắc chắn sẽ thu hút sự chú ý của bạn và để lại ấn tượng lâu dài.")</f>
        <v>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 biệt của ví dụ cổ điển này chắc chắn sẽ thu hút sự chú ý của bạn và để lại ấn tượng lâu dài.</v>
      </c>
      <c r="D2537" s="2"/>
    </row>
    <row r="2538">
      <c r="A2538" s="1" t="s">
        <v>3038</v>
      </c>
      <c r="B2538" s="1" t="s">
        <v>3997</v>
      </c>
      <c r="C2538" s="2" t="str">
        <f>IFERROR(__xludf.DUMMYFUNCTION("GOOGLETRANSLATE(B2538, ""en"", ""vi"")"),"Bản nhạc này gợi lên cảm giác [E1M2O3T4I5O6N7] và có thời lượng [[N01U12M23_34B45A56R67S78]8 b9ar0s1]. Nhịp điệu của nó không quá nhanh cũng không quá chậm, tạo nên sự cân bằng [te0mp1o2]. Buổi biểu diễn có sự sử dụng thành thạo [I1N2S3T4R5U6M7E8N9T0S1], "&amp;"giúp nâng cao chất lượng tổng thể của âm nhạc.")</f>
        <v>Bản nhạc này gợi lên cảm giác [E1M2O3T4I5O6N7] và có thời lượng [[N01U12M23_34B45A56R67S78]8 b9ar0s1]. Nhịp điệu của nó không quá nhanh cũng không quá chậm, tạo nên sự cân bằng [te0mp1o2]. Buổi biểu diễn có sự sử dụng thành thạo [I1N2S3T4R5U6M7E8N9T0S1], giúp nâng cao chất lượng tổng thể của âm nhạc.</v>
      </c>
      <c r="D2538" s="2"/>
    </row>
    <row r="2539">
      <c r="A2539" s="1" t="s">
        <v>3998</v>
      </c>
      <c r="B2539" s="1" t="s">
        <v>3999</v>
      </c>
      <c r="C2539" s="2" t="str">
        <f>IFERROR(__xludf.DUMMYFUNCTION("GOOGLETRANSLATE(B2539, ""en"", ""vi"")"),"Bài này có [te0mp1o2] vừa phải, nằm trong khoảng trung bình. Nó kéo dài [[N01U12M23_34B45A56R67S78]8 b9ar0s1] trong suốt thời gian của nó.")</f>
        <v>Bài này có [te0mp1o2] vừa phải, nằm trong khoảng trung bình. Nó kéo dài [[N01U12M23_34B45A56R67S78]8 b9ar0s1] trong suốt thời gian của nó.</v>
      </c>
      <c r="D2539" s="2"/>
    </row>
    <row r="2540">
      <c r="A2540" s="1" t="s">
        <v>3754</v>
      </c>
      <c r="B2540" s="1" t="s">
        <v>4000</v>
      </c>
      <c r="C2540" s="2" t="str">
        <f>IFERROR(__xludf.DUMMYFUNCTION("GOOGLETRANSLATE(B2540, ""en"", ""vi"")"),"Phạm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dụng"&amp;" trong biểu diễn âm nhạc.")</f>
        <v>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 trong biểu diễn âm nhạc.</v>
      </c>
      <c r="D2540" s="2"/>
    </row>
    <row r="2541">
      <c r="A2541" s="1" t="s">
        <v>3310</v>
      </c>
      <c r="B2541" s="1" t="s">
        <v>4001</v>
      </c>
      <c r="C2541" s="2" t="str">
        <f>IFERROR(__xludf.DUMMYFUNCTION("GOOGLETRANSLATE(B2541, ""en"", ""vi"")"),"Sự sắp xếp của bài hát này đã bỏ qua việc sử dụng [I1N2S3T4R5U6M7E8N9T0], vốn không có trong bản giai điệu. Bạn có thể nghe thấy [[N01U12M23_34B45A56R67S78]8 b9ar0s1] trong bài hát này.")</f>
        <v>Sự sắp xếp của bài hát này đã bỏ qua việc sử dụng [I1N2S3T4R5U6M7E8N9T0], vốn không có trong bản giai điệu. Bạn có thể nghe thấy [[N01U12M23_34B45A56R67S78]8 b9ar0s1] trong bài hát này.</v>
      </c>
      <c r="D2541" s="2"/>
    </row>
    <row r="2542">
      <c r="A2542" s="1" t="s">
        <v>4002</v>
      </c>
      <c r="B2542" s="1" t="s">
        <v>4003</v>
      </c>
      <c r="C2542" s="2" t="str">
        <f>IFERROR(__xludf.DUMMYFUNCTION("GOOGLETRANSLATE(B2542, ""en"", ""vi"")"),"Phần trình diễn âm nhạc sử dụng [I1N2S3T4R5U6M7E8N9T0S1] với nhịp vừa phải cho bài hát.")</f>
        <v>Phần trình diễn âm nhạc sử dụng [I1N2S3T4R5U6M7E8N9T0S1] với nhịp vừa phải cho bài hát.</v>
      </c>
      <c r="D2542" s="2"/>
    </row>
    <row r="2543">
      <c r="A2543" s="1" t="s">
        <v>1728</v>
      </c>
      <c r="B2543" s="1" t="s">
        <v>4004</v>
      </c>
      <c r="C2543" s="2" t="str">
        <f>IFERROR(__xludf.DUMMYFUNCTION("GOOGLETRANSLATE(B2543, ""en"", ""vi"")"),"Bản nhạc sử dụng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nhịp"&amp;"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 tốc"&amp;" độ [te0mp1o2] chậm và truyền tải [E1M2O3T4I5O6N7] một cách hiệu quả. Mảnh này bao gồm tổng cộng [[N01U12M23_34B45A56R67S78]8 b9ar0s1].")</f>
        <v>Bản nhạc sử dụng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nhịp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 tốc độ [te0mp1o2] chậm và truyền tải [E1M2O3T4I5O6N7] một cách hiệu quả. Mảnh này bao gồm tổng cộng [[N01U12M23_34B45A56R67S78]8 b9ar0s1].</v>
      </c>
      <c r="D2543" s="2"/>
    </row>
    <row r="2544">
      <c r="A2544" s="1" t="s">
        <v>1753</v>
      </c>
      <c r="B2544" s="1" t="s">
        <v>4005</v>
      </c>
      <c r="C2544" s="2" t="str">
        <f>IFERROR(__xludf.DUMMYFUNCTION("GOOGLETRANSLATE(B2544, ""en"", ""vi"")"),"Dải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không"&amp;"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[[N01U12M23_34B45A56R67S7"&amp;"8]8 b9ar0s1].")</f>
        <v>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[[N01U12M23_34B45A56R67S78]8 b9ar0s1].</v>
      </c>
      <c r="D2544" s="2"/>
    </row>
    <row r="2545">
      <c r="A2545" s="1" t="s">
        <v>2361</v>
      </c>
      <c r="B2545" s="1" t="s">
        <v>4006</v>
      </c>
      <c r="C2545" s="2" t="str">
        <f>IFERROR(__xludf.DUMMYFUNCTION("GOOGLETRANSLATE(B2545, ""en"", ""vi"")"),"Đây là bài hát TM1 giây phát triển qua NUM_BARS ô nhịp và có nhịp điệu rất dễ chịu. Tuy nhiên, [ti0me1 s2ig3na4tu5re6] của bài hát này không bình thường và khác với nhịp điển hình có trong hầu hết các bản nhạc phổ biến, vì nó được biểu thị bằng TIME_SIGNA"&amp;"TURE. Bất chấp [ti0me1 s2ig3na4tu5re6] độc đáo, nhịp điệu an ủi của bài hát tạo ra trải nghiệm nghe độc ​​đáo, vừa nhẹ nhàng vừa hấp dẫn.")</f>
        <v>Đây là bài hát TM1 giây phát triển qua NUM_BARS ô nhịp và có nhịp điệu rất dễ chịu. Tuy nhiên, [ti0me1 s2ig3na4tu5re6] của bài hát này không bình thường và khác với nhịp điển hình có trong hầu hết các bản nhạc phổ biến, vì nó được biểu thị bằng TIME_SIGNATURE. Bất chấp [ti0me1 s2ig3na4tu5re6] độc đáo, nhịp điệu an ủi của bài hát tạo ra trải nghiệm nghe độc ​​đáo, vừa nhẹ nhàng vừa hấp dẫn.</v>
      </c>
      <c r="D2545" s="2"/>
    </row>
    <row r="2546">
      <c r="A2546" s="1" t="s">
        <v>4007</v>
      </c>
      <c r="B2546" s="1" t="s">
        <v>4008</v>
      </c>
      <c r="C2546" s="2" t="str">
        <f>IFERROR(__xludf.DUMMYFUNCTION("GOOGLETRANSLATE(B2546, ""en"", ""vi"")"),"Phạm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và"&amp;"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[[N01U12M23_34B45A56R"&amp;"67S78]8 b9ar0s1], bản nhạc này khác biệt với âm thanh giàu sức gợi thường gắn liền với bản nhạc cổ điển [G1E2N3R4E5].")</f>
        <v>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[[N01U12M23_34B45A56R67S78]8 b9ar0s1], bản nhạc này khác biệt với âm thanh giàu sức gợi thường gắn liền với bản nhạc cổ điển [G1E2N3R4E5].</v>
      </c>
      <c r="D2546" s="2"/>
    </row>
    <row r="2547">
      <c r="A2547" s="1" t="s">
        <v>4009</v>
      </c>
      <c r="B2547" s="1" t="s">
        <v>4010</v>
      </c>
      <c r="C2547" s="2" t="str">
        <f>IFERROR(__xludf.DUMMYFUNCTION("GOOGLETRANSLATE(B2547, ""en"", ""vi"")"),"Với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lạ"&amp;"c quan khiến bài hát này trở nên dễ nhảy vì nó di chuyển với tốc độ cân bằng. Cuối cùng, cách thể hiện cổ điển này của âm nhạc [G1E2N3R4E5] đã thu hút người nghe bằng sự kết hợp giữa âm sắc độc đáo, nhịp điệu mạnh mẽ, không chuẩn [ti0me1 s2ig3na4tu5re6] v"&amp;"à có thể nhảy được [te0mp1o2].")</f>
        <v>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lạc quan khiến bài hát này trở nên dễ nhảy vì nó di chuyển với tốc độ cân bằng. Cuối cùng, cách thể hiện cổ điển này của âm nhạc [G1E2N3R4E5] đã thu hút người nghe bằng sự kết hợp giữa âm sắc độc đáo, nhịp điệu mạnh mẽ, không chuẩn [ti0me1 s2ig3na4tu5re6] và có thể nhảy được [te0mp1o2].</v>
      </c>
      <c r="D2547" s="2"/>
    </row>
    <row r="2548">
      <c r="A2548" s="1" t="s">
        <v>1686</v>
      </c>
      <c r="B2548" s="1" t="s">
        <v>4011</v>
      </c>
      <c r="C2548" s="2" t="str">
        <f>IFERROR(__xludf.DUMMYFUNCTION("GOOGLETRANSLATE(B2548, ""en"", ""vi"")"),"Nhịp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l"&amp;"àm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và"&amp;" khi đúng như vậy, nó có thể tạo ra sự khác biệt trên thế giới.")</f>
        <v>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 khi đúng như vậy, nó có thể tạo ra sự khác biệt trên thế giới.</v>
      </c>
      <c r="D2548" s="2"/>
    </row>
    <row r="2549">
      <c r="A2549" s="1" t="s">
        <v>229</v>
      </c>
      <c r="B2549" s="1" t="s">
        <v>4012</v>
      </c>
      <c r="C2549" s="2" t="str">
        <f>IFERROR(__xludf.DUMMYFUNCTION("GOOGLETRANSLATE(B2549, ""en"", ""vi"")"),"Bài hát này có khoảng [[N01U12M23_34B45A56R67S78]8 b9ar0s1] và dài [T1M213] giây. [I1N2S3T4R5U6M7E8N9T0S1] được sử dụng trong bài hát đóng một vai trò quan trọng trong âm nhạc.")</f>
        <v>Bài hát này có khoảng [[N01U12M23_34B45A56R67S78]8 b9ar0s1] và dài [T1M213] giây. [I1N2S3T4R5U6M7E8N9T0S1] được sử dụng trong bài hát đóng một vai trò quan trọng trong âm nhạc.</v>
      </c>
      <c r="D2549" s="2"/>
    </row>
    <row r="2550">
      <c r="A2550" s="1" t="s">
        <v>4013</v>
      </c>
      <c r="B2550" s="1" t="s">
        <v>4014</v>
      </c>
      <c r="C2550" s="2" t="str">
        <f>IFERROR(__xludf.DUMMYFUNCTION("GOOGLETRANSLATE(B2550, ""en"", ""vi"")"),"Bài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[G1E2N3R4E"&amp;"5].")</f>
        <v>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[G1E2N3R4E5].</v>
      </c>
      <c r="D2550" s="2"/>
    </row>
    <row r="2551">
      <c r="A2551" s="1" t="s">
        <v>4015</v>
      </c>
      <c r="B2551" s="1" t="s">
        <v>4016</v>
      </c>
      <c r="C2551" s="2" t="str">
        <f>IFERROR(__xludf.DUMMYFUNCTION("GOOGLETRANSLATE(B2551, ""en"", ""vi"")"),"[te0mp1o2] trong bài hát này rất thoải mái, với [ti0me1 s2ig3na4tu5re6] [T1I2M3E4_5S6I7G8N9A0T1U2R3E4] khác thường, trong khi [I1N2S3T4R5U6M7E8N9T0S1] đóng vai trò quan trọng trong việc tạo thêm hương vị độc đáo cho âm nhạc. Nhìn chung, âm nhạc thấm đẫm ["&amp;"E1M2O3T4I5O6N7].")</f>
        <v>[te0mp1o2] trong bài hát này rất thoải mái, với [ti0me1 s2ig3na4tu5re6] [T1I2M3E4_5S6I7G8N9A0T1U2R3E4] khác thường, trong khi [I1N2S3T4R5U6M7E8N9T0S1] đóng vai trò quan trọng trong việc tạo thêm hương vị độc đáo cho âm nhạc. Nhìn chung, âm nhạc thấm đẫm [E1M2O3T4I5O6N7].</v>
      </c>
      <c r="D2551" s="2"/>
    </row>
    <row r="2552">
      <c r="A2552" s="1" t="s">
        <v>4017</v>
      </c>
      <c r="B2552" s="1" t="s">
        <v>4018</v>
      </c>
      <c r="C2552" s="2" t="str">
        <f>IFERROR(__xludf.DUMMYFUNCTION("GOOGLETRANSLATE(B2552, ""en"", ""vi"")"),"Với dải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[ti0me1"&amp;"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một "&amp;"hành trình thính giác phi thường.")</f>
        <v>Với dải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[ti0me1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một hành trình thính giác phi thường.</v>
      </c>
      <c r="D2552" s="2"/>
    </row>
    <row r="2553">
      <c r="A2553" s="1" t="s">
        <v>4019</v>
      </c>
      <c r="B2553" s="1" t="s">
        <v>4020</v>
      </c>
      <c r="C2553" s="2" t="str">
        <f>IFERROR(__xludf.DUMMYFUNCTION("GOOGLETRANSLATE(B2553, ""en"", ""vi"")"),"Âm nhạc tỏa ra [E1M2O3T4I5O6N7] và được phát ở mức trung bình [te0mp1o2] với tiết tấu rất nhanh. Phạm vi cao độ của nó nằm trong khoảng [R1A2N3G4E5] [oc0ta1ve2s3] và bản nhạc có độ dài [T1M213] giây.")</f>
        <v>Âm nhạc tỏa ra [E1M2O3T4I5O6N7] và được phát ở mức trung bình [te0mp1o2] với tiết tấu rất nhanh. Phạm vi cao độ của nó nằm trong khoảng [R1A2N3G4E5] [oc0ta1ve2s3] và bản nhạc có độ dài [T1M213] giây.</v>
      </c>
      <c r="D2553" s="2"/>
    </row>
    <row r="2554">
      <c r="A2554" s="1" t="s">
        <v>4021</v>
      </c>
      <c r="B2554" s="1" t="s">
        <v>4022</v>
      </c>
      <c r="C2554" s="2" t="str">
        <f>IFERROR(__xludf.DUMMYFUNCTION("GOOGLETRANSLATE(B2554, ""en"", ""vi"")"),"Sự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chu"&amp;"ng, âm nhạc truyền tải một cách hiệu quả cảm giác sâu sắc về [E1M2O3T4I5O6N7].")</f>
        <v>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chung, âm nhạc truyền tải một cách hiệu quả cảm giác sâu sắc về [E1M2O3T4I5O6N7].</v>
      </c>
      <c r="D2554" s="2"/>
    </row>
    <row r="2555">
      <c r="A2555" s="1" t="s">
        <v>477</v>
      </c>
      <c r="B2555" s="1" t="s">
        <v>4023</v>
      </c>
      <c r="C2555" s="2" t="str">
        <f>IFERROR(__xludf.DUMMYFUNCTION("GOOGLETRANSLATE(B2555, ""en"", ""vi"")"),"Phạm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"&amp;"âm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tinh"&amp;" tế và gần gũi hay một bản aria bùng nổ và đầy đam mê, tính chất tập trung của dải cao độ nhỏ gọn có thể giúp nâng âm nhạc lên tầm cao mới về tiềm năng biểu cảm.")</f>
        <v>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 tế và gần gũi hay một bản aria bùng nổ và đầy đam mê, tính chất tập trung của dải cao độ nhỏ gọn có thể giúp nâng âm nhạc lên tầm cao mới về tiềm năng biểu cảm.</v>
      </c>
      <c r="D2555" s="2"/>
    </row>
    <row r="2556">
      <c r="A2556" s="1" t="s">
        <v>1772</v>
      </c>
      <c r="B2556" s="1" t="s">
        <v>4024</v>
      </c>
      <c r="C2556" s="2" t="str">
        <f>IFERROR(__xludf.DUMMYFUNCTION("GOOGLETRANSLATE(B2556, ""en"", ""vi"")"),"Âm nhạc có nhịp [T1I2M3E4_5S6I7G8N9A0T1U2R3E4] và được sáng tác trong [[K01E12Y23]3 k4ey5], trong khi được phát ở mức cao [te0mp1o2]. Buổi biểu diễn âm nhạc sử dụng [I1N2S3T4R5U6M7E8N9T0S1].")</f>
        <v>Âm nhạc có nhịp [T1I2M3E4_5S6I7G8N9A0T1U2R3E4] và được sáng tác trong [[K01E12Y23]3 k4ey5], trong khi được phát ở mức cao [te0mp1o2]. Buổi biểu diễn âm nhạc sử dụng [I1N2S3T4R5U6M7E8N9T0S1].</v>
      </c>
      <c r="D2556" s="2"/>
    </row>
    <row r="2557">
      <c r="A2557" s="1" t="s">
        <v>4025</v>
      </c>
      <c r="B2557" s="1" t="s">
        <v>4026</v>
      </c>
      <c r="C2557" s="2" t="str">
        <f>IFERROR(__xludf.DUMMYFUNCTION("GOOGLETRANSLATE(B2557, ""en"", ""vi"")"),"Dải cao độ của [R1A2N3G4E5] [oc0ta1ve2s3] tạo thêm nét đặc biệt cho âm nhạc, nhấn mạnh chiều sâu cảm xúc của nó, trong khi việc sử dụng [[K01E12Y23]3 k4ey5] truyền tải âm thanh độc đáo và vang dội. Nhịp điệu nhẹ nhàng và êm dịu của bài hát này đi kèm với "&amp;"[[T01I12M23E34_45S56I67G78N89A90T01U12R23E34]4 t5im6e 7si8gn9at0ur1e2] độc đáo và [te0mp1o2] chậm rãi càng làm tăng thêm nét đặc biệt của nó.")</f>
        <v>Dải cao độ của [R1A2N3G4E5] [oc0ta1ve2s3] tạo thêm nét đặc biệt cho âm nhạc, nhấn mạnh chiều sâu cảm xúc của nó, trong khi việc sử dụng [[K01E12Y23]3 k4ey5] truyền tải âm thanh độc đáo và vang dội. Nhịp điệu nhẹ nhàng và êm dịu của bài hát này đi kèm với [[T01I12M23E34_45S56I67G78N89A90T01U12R23E34]4 t5im6e 7si8gn9at0ur1e2] độc đáo và [te0mp1o2] chậm rãi càng làm tăng thêm nét đặc biệt của nó.</v>
      </c>
      <c r="D2557" s="2"/>
    </row>
    <row r="2558">
      <c r="A2558" s="1" t="s">
        <v>4027</v>
      </c>
      <c r="B2558" s="1" t="s">
        <v>4028</v>
      </c>
      <c r="C2558" s="2" t="str">
        <f>IFERROR(__xludf.DUMMYFUNCTION("GOOGLETRANSLATE(B2558, ""en"", ""vi"")"),"Bản nhạc này là sự thể hiện ấn tượng về phạm vi cao độ của nó, trải dài [R1A2N3G4E5] [oc0ta1ve2s3]. Việc sử dụng [[K01E12Y23]3 k4ey5] làm tăng thêm bầu không khí khác biệt, đồng thời nhịp điệu sôi động thực sự nổi bật. Đồng hồ đo của âm nhạc là [T1I2M3E4_"&amp;"5S6I7G8N9A0T1U2R3E4], và điều đáng chú ý là không có [I1N2S3T4R5U6M7E8N9T0S1] hiện diện trong bài hát này. Với [te0mp1o2] nhanh, bài hát sẽ tiến triển qua [[N01U12M23_34B45A56R67S78]8 b9ar0s1], mang đến trải nghiệm âm nhạc thực sự độc đáo.")</f>
        <v>Bản nhạc này là sự thể hiện ấn tượng về phạm vi cao độ của nó, trải dài [R1A2N3G4E5] [oc0ta1ve2s3]. Việc sử dụng [[K01E12Y23]3 k4ey5] làm tăng thêm bầu không khí khác biệt, đồng thời nhịp điệu sôi động thực sự nổi bật. Đồng hồ đo của âm nhạc là [T1I2M3E4_5S6I7G8N9A0T1U2R3E4], và điều đáng chú ý là không có [I1N2S3T4R5U6M7E8N9T0S1] hiện diện trong bài hát này. Với [te0mp1o2] nhanh, bài hát sẽ tiến triển qua [[N01U12M23_34B45A56R67S78]8 b9ar0s1], mang đến trải nghiệm âm nhạc thực sự độc đáo.</v>
      </c>
      <c r="D2558" s="2"/>
    </row>
    <row r="2559">
      <c r="A2559" s="1" t="s">
        <v>1818</v>
      </c>
      <c r="B2559" s="1" t="s">
        <v>4029</v>
      </c>
      <c r="C2559" s="2" t="str">
        <f>IFERROR(__xludf.DUMMYFUNCTION("GOOGLETRANSLATE(B2559, ""en"", ""vi"")"),"Bản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C"&amp;"uối cùng, [I1N2S3T4R5U6M7E8N9T0S1] được sử dụng trong tác phẩm góp phần vào sự sắp xếp âm nhạc tổng thể, nâng cao sự phong phú và phức tạp của nó.")</f>
        <v>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Cuối cùng, [I1N2S3T4R5U6M7E8N9T0S1] được sử dụng trong tác phẩm góp phần vào sự sắp xếp âm nhạc tổng thể, nâng cao sự phong phú và phức tạp của nó.</v>
      </c>
      <c r="D2559" s="2"/>
    </row>
    <row r="2560">
      <c r="A2560" s="1" t="s">
        <v>4030</v>
      </c>
      <c r="B2560" s="1" t="s">
        <v>4031</v>
      </c>
      <c r="C2560" s="2" t="str">
        <f>IFERROR(__xludf.DUMMYFUNCTION("GOOGLETRANSLATE(B2560, ""en"", ""vi"")"),"Phong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[[K01E12"&amp;"Y23]3 k4ey5] nổi bật xuyên suốt. Điều thú vị là bài hát này không có [I1N2S3T4R5U6M7E8N9T0S1].")</f>
        <v>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[[K01E12Y23]3 k4ey5] nổi bật xuyên suốt. Điều thú vị là bài hát này không có [I1N2S3T4R5U6M7E8N9T0S1].</v>
      </c>
      <c r="D2560" s="2"/>
    </row>
    <row r="2561">
      <c r="A2561" s="1" t="s">
        <v>4032</v>
      </c>
      <c r="B2561" s="1" t="s">
        <v>4033</v>
      </c>
      <c r="C2561" s="2" t="str">
        <f>IFERROR(__xludf.DUMMYFUNCTION("GOOGLETRANSLATE(B2561, ""en"", ""vi"")"),"Với phạm vi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phải"&amp;", được bổ sung bởi [te0mp1o2] vừa phải. Tổng cộng, âm nhạc bao gồm [[N01U12M23_34B45A56R67S78]8 b9ar0s1].")</f>
        <v>Với phạm vi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 được bổ sung bởi [te0mp1o2] vừa phải. Tổng cộng, âm nhạc bao gồm [[N01U12M23_34B45A56R67S78]8 b9ar0s1].</v>
      </c>
      <c r="D2561" s="2"/>
    </row>
    <row r="2562">
      <c r="A2562" s="1" t="s">
        <v>726</v>
      </c>
      <c r="B2562" s="1" t="s">
        <v>4034</v>
      </c>
      <c r="C2562" s="2" t="str">
        <f>IFERROR(__xludf.DUMMYFUNCTION("GOOGLETRANSLATE(B2562, ""en"", ""vi"")"),"Loại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n"&amp;"hờ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lô"&amp;"i cuốn và hấp dẫn.")</f>
        <v>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lôi cuốn và hấp dẫn.</v>
      </c>
      <c r="D2562" s="2"/>
    </row>
    <row r="2563">
      <c r="A2563" s="1" t="s">
        <v>398</v>
      </c>
      <c r="B2563" s="1" t="s">
        <v>4035</v>
      </c>
      <c r="C2563" s="2" t="str">
        <f>IFERROR(__xludf.DUMMYFUNCTION("GOOGLETRANSLATE(B2563, ""en"", ""vi"")"),"Bài hát có thời lượng [T1M213] giây và có [ti0me1 s2ig3na4tu5re6 o7f 8[T91I02M13E24_35S46I57G68N79A80T91U02R13E24]3].")</f>
        <v>Bài hát có thời lượng [T1M213] giây và có [ti0me1 s2ig3na4tu5re6 o7f 8[T91I02M13E24_35S46I57G68N79A80T91U02R13E24]3].</v>
      </c>
      <c r="D2563" s="2"/>
    </row>
    <row r="2564">
      <c r="A2564" s="1" t="s">
        <v>4036</v>
      </c>
      <c r="B2564" s="1" t="s">
        <v>4037</v>
      </c>
      <c r="C2564" s="2" t="str">
        <f>IFERROR(__xludf.DUMMYFUNCTION("GOOGLETRANSLATE(B2564, ""en"", ""vi"")"),"Buổi biểu diễn âm nhạc sử dụng nhiều loại nhạc cụ khác nhau, nhưng phần giai điệu được phân biệt bởi sự vắng mặt của một nhạc cụ cụ thể. Bài hát này phát trong TM1 giây và có giai điệu [te0mp1o2] rất nhẹ nhàng và yên bình. Nhìn chung, sự kết hợp giữa nhạc"&amp;" cụ và [te0mp1o2] tạo nên trải nghiệm âm nhạc độc đáo cho người nghe.")</f>
        <v>Buổi biểu diễn âm nhạc sử dụng nhiều loại nhạc cụ khác nhau, nhưng phần giai điệu được phân biệt bởi sự vắng mặt của một nhạc cụ cụ thể. Bài hát này phát trong TM1 giây và có giai điệu [te0mp1o2] rất nhẹ nhàng và yên bình. Nhìn chung, sự kết hợp giữa nhạc cụ và [te0mp1o2] tạo nên trải nghiệm âm nhạc độc đáo cho người nghe.</v>
      </c>
      <c r="D2564" s="2"/>
    </row>
    <row r="2565">
      <c r="A2565" s="1" t="s">
        <v>4038</v>
      </c>
      <c r="B2565" s="1" t="s">
        <v>4039</v>
      </c>
      <c r="C2565" s="2" t="str">
        <f>IFERROR(__xludf.DUMMYFUNCTION("GOOGLETRANSLATE(B2565,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hi"&amp;"ện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[te0m"&amp;"p1o2], bài hát theo phong cách [G1E2N3R4E5] này gợi nhớ đến [A1R2T3I4S5T 6]. Với cấu trúc bao gồm [[N01U12M23_34B45A56R67S78]8 b9ar0s1], âm nhạc nắm bắt được bản chất của thể loại này.")</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[te0mp1o2], bài hát theo phong cách [G1E2N3R4E5] này gợi nhớ đến [A1R2T3I4S5T 6]. Với cấu trúc bao gồm [[N01U12M23_34B45A56R67S78]8 b9ar0s1], âm nhạc nắm bắt được bản chất của thể loại này.</v>
      </c>
      <c r="D2565" s="2"/>
    </row>
    <row r="2566">
      <c r="A2566" s="1" t="s">
        <v>170</v>
      </c>
      <c r="B2566" s="1" t="s">
        <v>4040</v>
      </c>
      <c r="C2566" s="2" t="str">
        <f>IFERROR(__xludf.DUMMYFUNCTION("GOOGLETRANSLATE(B2566, ""en"", ""vi"")"),"Âm nhạc có [te0mp1o2] vừa phải và việc lựa chọn [ke0y1] mang lại trải nghiệm quyến rũ và đáng nhớ.")</f>
        <v>Âm nhạc có [te0mp1o2] vừa phải và việc lựa chọn [ke0y1] mang lại trải nghiệm quyến rũ và đáng nhớ.</v>
      </c>
      <c r="D2566" s="2"/>
    </row>
    <row r="2567">
      <c r="A2567" s="1" t="s">
        <v>671</v>
      </c>
      <c r="B2567" s="1" t="s">
        <v>4041</v>
      </c>
      <c r="C2567" s="2" t="str">
        <f>IFERROR(__xludf.DUMMYFUNCTION("GOOGLETRANSLATE(B2567, ""en"", ""vi"")"),"Âm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k"&amp;"hi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b9"&amp;"ar0s1]. Độ [te0mp1o2] của bài hát ở mức vừa phải, góp phần tạo nên tính thẩm mỹ tổng thể cho bản nhạc.")</f>
        <v>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b9ar0s1]. Độ [te0mp1o2] của bài hát ở mức vừa phải, góp phần tạo nên tính thẩm mỹ tổng thể cho bản nhạc.</v>
      </c>
      <c r="D2567" s="2"/>
    </row>
    <row r="2568">
      <c r="A2568" s="1" t="s">
        <v>53</v>
      </c>
      <c r="B2568" s="1" t="s">
        <v>4042</v>
      </c>
      <c r="C2568" s="2" t="str">
        <f>IFERROR(__xludf.DUMMYFUNCTION("GOOGLETRANSLATE(B2568, ""en"", ""vi"")"),"Phạm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m"&amp;"ang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"&amp;"bạn.")</f>
        <v>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bạn.</v>
      </c>
      <c r="D2568" s="2"/>
    </row>
    <row r="2569">
      <c r="A2569" s="1" t="s">
        <v>4043</v>
      </c>
      <c r="B2569" s="1" t="s">
        <v>4044</v>
      </c>
      <c r="C2569" s="2" t="str">
        <f>IFERROR(__xludf.DUMMYFUNCTION("GOOGLETRANSLATE(B2569, ""en"", ""vi"")"),"Âm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màu âm th"&amp;"anh 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k"&amp;"ỳ [I1N2S3T4R5U6M7E8N9T0S1] nào, góp phần tạo nên đặc điểm riêng biệt và tính thẩm mỹ tổng thể của nó.")</f>
        <v>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màu âm thanh 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kỳ [I1N2S3T4R5U6M7E8N9T0S1] nào, góp phần tạo nên đặc điểm riêng biệt và tính thẩm mỹ tổng thể của nó.</v>
      </c>
      <c r="D2569" s="2"/>
    </row>
    <row r="2570">
      <c r="A2570" s="1" t="s">
        <v>4045</v>
      </c>
      <c r="B2570" s="1" t="s">
        <v>4046</v>
      </c>
      <c r="C2570" s="2" t="str">
        <f>IFERROR(__xludf.DUMMYFUNCTION("GOOGLETRANSLATE(B2570, ""en"", ""vi"")"),"Loại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[t"&amp;"i0me1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[[N01U12M23_34B45A56R67S"&amp;"78]8 b9ar0s1]. Nhìn chung, bản nhạc này là một tác phẩm hấp dẫn và quyến rũ, thể hiện sự kết hợp của các yếu tố âm nhạc sáng tạo.")</f>
        <v>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[[N01U12M23_34B45A56R67S78]8 b9ar0s1]. Nhìn chung, bản nhạc này là một tác phẩm hấp dẫn và quyến rũ, thể hiện sự kết hợp của các yếu tố âm nhạc sáng tạo.</v>
      </c>
      <c r="D2570" s="2"/>
    </row>
    <row r="2571">
      <c r="A2571" s="1" t="s">
        <v>2537</v>
      </c>
      <c r="B2571" s="1" t="s">
        <v>4047</v>
      </c>
      <c r="C2571" s="2" t="str">
        <f>IFERROR(__xludf.DUMMYFUNCTION("GOOGLETRANSLATE(B2571, ""en"", ""vi"")"),"[[K01E12Y23]3 k4ey5] được sử dụng trong bản nhạc này đặc biệt quan trọng, mang đến âm thanh mạnh mẽ và đáng nhớ. Bài hát này có thời lượng [T1M213] giây và đáng chú ý là không có bất kỳ [I1N2S3T4R5U6M7E8N9T0S1] nào được phát.")</f>
        <v>[[K01E12Y23]3 k4ey5] được sử dụng trong bản nhạc này đặc biệt quan trọng, mang đến âm thanh mạnh mẽ và đáng nhớ. Bài hát này có thời lượng [T1M213] giây và đáng chú ý là không có bất kỳ [I1N2S3T4R5U6M7E8N9T0S1] nào được phát.</v>
      </c>
      <c r="D2571" s="2"/>
    </row>
    <row r="2572">
      <c r="A2572" s="1" t="s">
        <v>523</v>
      </c>
      <c r="B2572" s="1" t="s">
        <v>4048</v>
      </c>
      <c r="C2572" s="2" t="str">
        <f>IFERROR(__xludf.DUMMYFUNCTION("GOOGLETRANSLATE(B2572, ""en"", ""vi"")"),"Thời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â"&amp;"m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f>
        <v>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v>
      </c>
      <c r="D2572" s="2"/>
    </row>
    <row r="2573">
      <c r="A2573" s="1" t="s">
        <v>4049</v>
      </c>
      <c r="B2573" s="1" t="s">
        <v>4050</v>
      </c>
      <c r="C2573" s="2" t="str">
        <f>IFERROR(__xludf.DUMMYFUNCTION("GOOGLETRANSLATE(B2573, ""en"", ""vi"")"),"Âm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tăn"&amp;"g thêm hiệu ứng êm dịu tổng thể cho bản nhạc.")</f>
        <v>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tăng thêm hiệu ứng êm dịu tổng thể cho bản nhạc.</v>
      </c>
      <c r="D2573" s="2"/>
    </row>
    <row r="2574">
      <c r="A2574" s="1" t="s">
        <v>1304</v>
      </c>
      <c r="B2574" s="1" t="s">
        <v>4051</v>
      </c>
      <c r="C2574" s="2" t="str">
        <f>IFERROR(__xludf.DUMMYFUNCTION("GOOGLETRANSLATE(B2574, ""en"", ""vi"")"),"Bài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[T1I2M3E4_5S6"&amp;"I7G8N9A0T1U2R3E4]. Với [te0mp1o2] vừa phải, bài hát này gợi lên bản chất [E1M2O3T4I5O6N7].")</f>
        <v>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[T1I2M3E4_5S6I7G8N9A0T1U2R3E4]. Với [te0mp1o2] vừa phải, bài hát này gợi lên bản chất [E1M2O3T4I5O6N7].</v>
      </c>
      <c r="D2574" s="2"/>
    </row>
    <row r="2575">
      <c r="A2575" s="1" t="s">
        <v>4052</v>
      </c>
      <c r="B2575" s="1" t="s">
        <v>4053</v>
      </c>
      <c r="C2575" s="2" t="str">
        <f>IFERROR(__xludf.DUMMYFUNCTION("GOOGLETRANSLATE(B2575, ""en"", ""vi"")"),"Bài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trở"&amp;" nên khác biệt so với thông thường.")</f>
        <v>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 nên khác biệt so với thông thường.</v>
      </c>
      <c r="D2575" s="2"/>
    </row>
    <row r="2576">
      <c r="A2576" s="1" t="s">
        <v>248</v>
      </c>
      <c r="B2576" s="1" t="s">
        <v>4054</v>
      </c>
      <c r="C2576" s="2" t="str">
        <f>IFERROR(__xludf.DUMMYFUNCTION("GOOGLETRANSLATE(B2576, ""en"", ""vi"")"),"Dải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"&amp;"kỳ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há"&amp;"t, có thể nghe thấy [[N01U12M23_34B45A56R67S78]8 b9ar0s1], tạo nên trải nghiệm âm nhạc quyến rũ.")</f>
        <v>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hát, có thể nghe thấy [[N01U12M23_34B45A56R67S78]8 b9ar0s1], tạo nên trải nghiệm âm nhạc quyến rũ.</v>
      </c>
      <c r="D2576" s="2"/>
    </row>
    <row r="2577">
      <c r="A2577" s="1" t="s">
        <v>4055</v>
      </c>
      <c r="B2577" s="1" t="s">
        <v>4056</v>
      </c>
      <c r="C2577" s="2" t="str">
        <f>IFERROR(__xludf.DUMMYFUNCTION("GOOGLETRANSLATE(B2577, ""en"", ""vi"")"),"Âm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v"&amp;"ai trò quan trọng trong việc định hình âm thanh tổng thể của nó. Tiết tấu tuy chậm nhưng sự kết hợp của các yếu tố âm nhạc lại tạo nên ấn tượng hấp dẫn và lâu dài cho người nghe.")</f>
        <v>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vai trò quan trọng trong việc định hình âm thanh tổng thể của nó. Tiết tấu tuy chậm nhưng sự kết hợp của các yếu tố âm nhạc lại tạo nên ấn tượng hấp dẫn và lâu dài cho người nghe.</v>
      </c>
      <c r="D2577" s="2"/>
    </row>
    <row r="2578">
      <c r="A2578" s="1" t="s">
        <v>4057</v>
      </c>
      <c r="B2578" s="1" t="s">
        <v>4058</v>
      </c>
      <c r="C2578" s="2" t="str">
        <f>IFERROR(__xludf.DUMMYFUNCTION("GOOGLETRANSLATE(B2578, ""en"", ""vi"")"),"Bài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f>
        <v>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v>
      </c>
      <c r="D2578" s="2"/>
    </row>
    <row r="2579">
      <c r="A2579" s="1" t="s">
        <v>3694</v>
      </c>
      <c r="B2579" s="1" t="s">
        <v>4059</v>
      </c>
      <c r="C2579" s="2" t="str">
        <f>IFERROR(__xludf.DUMMYFUNCTION("GOOGLETRANSLATE(B2579, ""en"", ""vi"")"),"Phạm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b9ar0s1]"&amp;", âm nhạc trở nên sống động hơn nhờ sử dụng [I1N2S3T4R5U6M7E8N9T0S1].")</f>
        <v>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 âm nhạc trở nên sống động hơn nhờ sử dụng [I1N2S3T4R5U6M7E8N9T0S1].</v>
      </c>
      <c r="D2579" s="2"/>
    </row>
    <row r="2580">
      <c r="A2580" s="1" t="s">
        <v>1154</v>
      </c>
      <c r="B2580" s="1" t="s">
        <v>4060</v>
      </c>
      <c r="C2580" s="2" t="str">
        <f>IFERROR(__xludf.DUMMYFUNCTION("GOOGLETRANSLATE(B2580, ""en"", ""vi"")"),"Bài hát này được sáng tác trong [[K01E12Y23]3 k4ey5] và phong cách của nó bắt nguồn từ truyền thống âm nhạc [G1E2N3R4E5].")</f>
        <v>Bài hát này được sáng tác trong [[K01E12Y23]3 k4ey5] và phong cách của nó bắt nguồn từ truyền thống âm nhạc [G1E2N3R4E5].</v>
      </c>
      <c r="D2580" s="2"/>
    </row>
    <row r="2581">
      <c r="A2581" s="1" t="s">
        <v>2106</v>
      </c>
      <c r="B2581" s="1" t="s">
        <v>4061</v>
      </c>
      <c r="C2581" s="2" t="str">
        <f>IFERROR(__xludf.DUMMYFUNCTION("GOOGLETRANSLATE(B2581, ""en"", ""vi"")"),"Âm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[[T01I12M23E34_45S56I67G7"&amp;"8N89A90T01U12R23E34]4 t5im6e 7si8gn9at0ur1e2] không điển hình và không liên quan đến việc sử dụng [I1N2S3T4R5U6M7E8N9T0S1]. Thành phần của phong cách âm nhạc này có nguồn gốc sâu xa từ truyền thống của [G1E2N3R4E5].")</f>
        <v>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[[T01I12M23E34_45S56I67G78N89A90T01U12R23E34]4 t5im6e 7si8gn9at0ur1e2] không điển hình và không liên quan đến việc sử dụng [I1N2S3T4R5U6M7E8N9T0S1]. Thành phần của phong cách âm nhạc này có nguồn gốc sâu xa từ truyền thống của [G1E2N3R4E5].</v>
      </c>
      <c r="D2581" s="2"/>
    </row>
    <row r="2582">
      <c r="A2582" s="1" t="s">
        <v>521</v>
      </c>
      <c r="B2582" s="1" t="s">
        <v>4062</v>
      </c>
      <c r="C2582" s="2" t="str">
        <f>IFERROR(__xludf.DUMMYFUNCTION("GOOGLETRANSLATE(B2582, ""en"", ""vi"")"),"Dải cao độ [R1A2N3G4E5] [oc0ta1ve2s3] của bản nhạc này mang lại trải nghiệm nghe độc ​​đáo và đáng nhớ, đặc biệt khi kết hợp với thời lượng [T1M213] giây của nó. Dải cao độ của bài hát góp phần tạo nên âm thanh đặc biệt, làm nổi bật các nốt và âm khác nha"&amp;"u tạo nên giai điệu. Ngoài ra, thời lượng phát của bài hát cho phép người nghe hoàn toàn đắm mình trong âm nhạc, tiếp thu mọi sắc thái và sự tinh tế khiến người nghe cảm thấy rất thú vị. Dù nghe để giải trí hay nghe như một phần của buổi biểu diễn lớn hơn"&amp;", âm nhạc này chắc chắn sẽ thu hút khán giả nhờ dải cao độ và thời lượng ấn tượng.")</f>
        <v>Dải cao độ [R1A2N3G4E5] [oc0ta1ve2s3] của bản nhạc này mang lại trải nghiệm nghe độc ​​đáo và đáng nhớ, đặc biệt khi kết hợp với thời lượng [T1M213] giây của nó. Dải cao độ của bài hát góp phần tạo nên âm thanh đặc biệt, làm nổi bật các nốt và âm khác nhau tạo nên giai điệu. Ngoài ra, thời lượng phát của bài hát cho phép người nghe hoàn toàn đắm mình trong âm nhạc, tiếp thu mọi sắc thái và sự tinh tế khiến người nghe cảm thấy rất thú vị. Dù nghe để giải trí hay nghe như một phần của buổi biểu diễn lớn hơn, âm nhạc này chắc chắn sẽ thu hút khán giả nhờ dải cao độ và thời lượng ấn tượng.</v>
      </c>
      <c r="D2582" s="2"/>
    </row>
    <row r="2583">
      <c r="A2583" s="1" t="s">
        <v>1836</v>
      </c>
      <c r="B2583" s="1" t="s">
        <v>4063</v>
      </c>
      <c r="C2583" s="2" t="str">
        <f>IFERROR(__xludf.DUMMYFUNCTION("GOOGLETRANSLATE(B2583, ""en"", ""vi"")"),"Thời lượng của bài hát này là [T1M213] giây và thuộc thể loại nhạc [G1E2N3R4E5].")</f>
        <v>Thời lượng của bài hát này là [T1M213] giây và thuộc thể loại nhạc [G1E2N3R4E5].</v>
      </c>
      <c r="D2583" s="2"/>
    </row>
    <row r="2584">
      <c r="A2584" s="1" t="s">
        <v>1479</v>
      </c>
      <c r="B2584" s="1" t="s">
        <v>4064</v>
      </c>
      <c r="C2584" s="2" t="str">
        <f>IFERROR(__xludf.DUMMYFUNCTION("GOOGLETRANSLATE(B2584, ""en"", ""vi"")"),"Đặc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"&amp;"kỳ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f>
        <v>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v>
      </c>
      <c r="D2584" s="2"/>
    </row>
    <row r="2585">
      <c r="A2585" s="1" t="s">
        <v>4065</v>
      </c>
      <c r="B2585" s="1" t="s">
        <v>4066</v>
      </c>
      <c r="C2585" s="2" t="str">
        <f>IFERROR(__xludf.DUMMYFUNCTION("GOOGLETRANSLATE(B2585, ""en"", ""vi"")"),"Phần trình diễn âm nhạc của bài hát này sử dụng các nhạc cụ để tạo ra nhịp điệu rất yên bình. Tuy nhiên, bạn sẽ không tìm thấy nhạc cụ cụ thể được sử dụng cho giai điệu trong bản nhạc này. Mặc dù vậy, bản thân bài hát có tiết tấu nhanh và bao gồm [[N01U12"&amp;"M23_34B45A56R67S78]8 b9ar0s1] nhạc.")</f>
        <v>Phần trình diễn âm nhạc của bài hát này sử dụng các nhạc cụ để tạo ra nhịp điệu rất yên bình. Tuy nhiên, bạn sẽ không tìm thấy nhạc cụ cụ thể được sử dụng cho giai điệu trong bản nhạc này. Mặc dù vậy, bản thân bài hát có tiết tấu nhanh và bao gồm [[N01U12M23_34B45A56R67S78]8 b9ar0s1] nhạc.</v>
      </c>
      <c r="D2585" s="2"/>
    </row>
    <row r="2586">
      <c r="A2586" s="1" t="s">
        <v>4067</v>
      </c>
      <c r="B2586" s="1" t="s">
        <v>4068</v>
      </c>
      <c r="C2586" s="2" t="str">
        <f>IFERROR(__xludf.DUMMYFUNCTION("GOOGLETRANSLATE(B2586, ""en"", ""vi"")"),"Bài hát thể hiện đặc trưng của phong cách [G1E2N3R4E5] với nhịp điệu đều đặn và vừa phải, chơi ở tốc độ vừa phải, trong khi [[K01E12Y23]3 k4ey5] tạo thêm hương vị độc đáo cho dòng nhạc này.")</f>
        <v>Bài hát thể hiện đặc trưng của phong cách [G1E2N3R4E5] với nhịp điệu đều đặn và vừa phải, chơi ở tốc độ vừa phải, trong khi [[K01E12Y23]3 k4ey5] tạo thêm hương vị độc đáo cho dòng nhạc này.</v>
      </c>
      <c r="D2586" s="2"/>
    </row>
    <row r="2587">
      <c r="A2587" s="1" t="s">
        <v>2102</v>
      </c>
      <c r="B2587" s="1" t="s">
        <v>4069</v>
      </c>
      <c r="C2587" s="2" t="str">
        <f>IFERROR(__xludf.DUMMYFUNCTION("GOOGLETRANSLATE(B2587, ""en"", ""vi"")"),"Hiệu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âm"&amp;"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giả"&amp;"n hơn.")</f>
        <v>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giản hơn.</v>
      </c>
      <c r="D2587" s="2"/>
    </row>
    <row r="2588">
      <c r="A2588" s="1" t="s">
        <v>1875</v>
      </c>
      <c r="B2588" s="1" t="s">
        <v>4070</v>
      </c>
      <c r="C2588" s="2" t="str">
        <f>IFERROR(__xludf.DUMMYFUNCTION("GOOGLETRANSLATE(B2588, ""en"", ""vi"")"),"Việc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[te0"&amp;"mp1o2] của bài hát này vừa phải và nó đã chọn không kết hợp [I1N2S3T4R5U6M7E8N9T0S1]. Với nhịp [T1I2M3E4_5S6I7G8N9A0T1U2R3E4], bài hát thể hiện nhịp [te0mp1o2] chậm và phong cách khác với những đặc điểm thông thường của thể loại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[te0mp1o2] của bài hát này vừa phải và nó đã chọn không kết hợp [I1N2S3T4R5U6M7E8N9T0S1]. Với nhịp [T1I2M3E4_5S6I7G8N9A0T1U2R3E4], bài hát thể hiện nhịp [te0mp1o2] chậm và phong cách khác với những đặc điểm thông thường của thể loại [G1E2N3R4E5].</v>
      </c>
      <c r="D2588" s="2"/>
    </row>
    <row r="2589">
      <c r="A2589" s="1" t="s">
        <v>4071</v>
      </c>
      <c r="B2589" s="1" t="s">
        <v>4072</v>
      </c>
      <c r="C2589" s="2" t="str">
        <f>IFERROR(__xludf.DUMMYFUNCTION("GOOGLETRANSLATE(B2589, ""en"", ""vi"")"),"Bản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tr"&amp;"ở nên khác biệt so với các bản nhạc khác cùng thể loại.")</f>
        <v>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trở nên khác biệt so với các bản nhạc khác cùng thể loại.</v>
      </c>
      <c r="D2589" s="2"/>
    </row>
    <row r="2590">
      <c r="A2590" s="1" t="s">
        <v>925</v>
      </c>
      <c r="B2590" s="1" t="s">
        <v>4073</v>
      </c>
      <c r="C2590" s="2" t="str">
        <f>IFERROR(__xludf.DUMMYFUNCTION("GOOGLETRANSLATE(B2590, ""en"", ""vi"")"),"Bài hát này mang đến trải nghiệm nghe độc ​​đáo và đáng nhớ với dải cao độ [R1A2N3G4E5] [oc0ta1ve2s3]. Ngoài ra, [te0mp1o2] của bài hát có nhịp chậm, điều này càng làm tăng thêm bầu không khí và tâm trạng chung của bản nhạc. Cùng với nhau, sự kết hợp giữa"&amp;" dải cao độ độc đáo và [te0mp1o2] chậm rãi tạo ra trải nghiệm âm nhạc lôi cuốn và lôi cuốn, chắc chắn sẽ để lại ấn tượng lâu dài cho người nghe.")</f>
        <v>Bài hát này mang đến trải nghiệm nghe độc ​​đáo và đáng nhớ với dải cao độ [R1A2N3G4E5] [oc0ta1ve2s3]. Ngoài ra, [te0mp1o2] của bài hát có nhịp chậm, điều này càng làm tăng thêm bầu không khí và tâm trạng chung của bản nhạc. Cùng với nhau, sự kết hợp giữa dải cao độ độc đáo và [te0mp1o2] chậm rãi tạo ra trải nghiệm âm nhạc lôi cuốn và lôi cuốn, chắc chắn sẽ để lại ấn tượng lâu dài cho người nghe.</v>
      </c>
      <c r="D2590" s="2"/>
    </row>
    <row r="2591">
      <c r="A2591" s="1" t="s">
        <v>4074</v>
      </c>
      <c r="B2591" s="1" t="s">
        <v>4075</v>
      </c>
      <c r="C2591" s="2" t="str">
        <f>IFERROR(__xludf.DUMMYFUNCTION("GOOGLETRANSLATE(B2591, ""en"", ""vi"")"),"Bài hát cực kỳ sôi động này kéo dài trong TM1 giây, nhưng mặc dù tràn đầy năng lượng nhưng nó không thể hiện bản chất của thể loại [G1E2N3R4E5].")</f>
        <v>Bài hát cực kỳ sôi động này kéo dài trong TM1 giây, nhưng mặc dù tràn đầy năng lượng nhưng nó không thể hiện bản chất của thể loại [G1E2N3R4E5].</v>
      </c>
      <c r="D2591" s="2"/>
    </row>
    <row r="2592">
      <c r="A2592" s="1" t="s">
        <v>4076</v>
      </c>
      <c r="B2592" s="1" t="s">
        <v>4077</v>
      </c>
      <c r="C2592" s="2" t="str">
        <f>IFERROR(__xludf.DUMMYFUNCTION("GOOGLETRANSLATE(B2592, ""en"", ""vi"")"),"Bản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"&amp;"[I1N2S3T4R5U6M7E8N9T0S1]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f>
        <v>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v>
      </c>
      <c r="D2592" s="2"/>
    </row>
    <row r="2593">
      <c r="A2593" s="1" t="s">
        <v>4078</v>
      </c>
      <c r="B2593" s="1" t="s">
        <v>4079</v>
      </c>
      <c r="C2593" s="2" t="str">
        <f>IFERROR(__xludf.DUMMYFUNCTION("GOOGLETRANSLATE(B2593,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bài"&amp;" hát này rất yên tĩnh, được bổ sung bởi sự vắng mặt của [I1N2S3T4R5U6M7E8N9T0S1]. Mặc dù được phát ở tốc độ nhanh nhưng bản nhạc này không phải là ví dụ điển hình của phong cách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 hát này rất yên tĩnh, được bổ sung bởi sự vắng mặt của [I1N2S3T4R5U6M7E8N9T0S1]. Mặc dù được phát ở tốc độ nhanh nhưng bản nhạc này không phải là ví dụ điển hình của phong cách [G1E2N3R4E5] điển hình.</v>
      </c>
      <c r="D2593" s="2"/>
    </row>
    <row r="2594">
      <c r="A2594" s="1" t="s">
        <v>754</v>
      </c>
      <c r="B2594" s="1" t="s">
        <v>4080</v>
      </c>
      <c r="C2594" s="2" t="str">
        <f>IFERROR(__xludf.DUMMYFUNCTION("GOOGLETRANSLATE(B2594, ""en"", ""vi"")"),"Phạm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theo"&amp;" mét [T1I2M3E4_5S6I7G8N9A0T1U2R3E4]. Ngoài ra, âm nhạc có âm lượng cao [te0mp1o2] và được đặc trưng bởi [E1M2O3T4I5O6N7].")</f>
        <v>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 mét [T1I2M3E4_5S6I7G8N9A0T1U2R3E4]. Ngoài ra, âm nhạc có âm lượng cao [te0mp1o2] và được đặc trưng bởi [E1M2O3T4I5O6N7].</v>
      </c>
      <c r="D2594" s="2"/>
    </row>
    <row r="2595">
      <c r="A2595" s="1" t="s">
        <v>4081</v>
      </c>
      <c r="B2595" s="1" t="s">
        <v>4082</v>
      </c>
      <c r="C2595" s="2" t="str">
        <f>IFERROR(__xludf.DUMMYFUNCTION("GOOGLETRANSLATE(B2595, ""en"", ""vi"")"),"Bản nhạc này có thước đo [T1I2M3E4_5S6I7G8N9A0T1U2R3E4] và bao gồm [[N01U12M23_34B45A56R67S78]8 b9ar0s1], với thời lượng là [T1M213] giây. [I1N2S3T4R5U6M7E8N9T0S1] đóng một vai trò quan trọng trong bố cục, góp phần tạo nên âm thanh và đặc tính tổng thể củ"&amp;"a nó.")</f>
        <v>Bản nhạc này có thước đo [T1I2M3E4_5S6I7G8N9A0T1U2R3E4] và bao gồm [[N01U12M23_34B45A56R67S78]8 b9ar0s1], với thời lượng là [T1M213] giây. [I1N2S3T4R5U6M7E8N9T0S1] đóng một vai trò quan trọng trong bố cục, góp phần tạo nên âm thanh và đặc tính tổng thể của nó.</v>
      </c>
      <c r="D2595" s="2"/>
    </row>
    <row r="2596">
      <c r="A2596" s="1" t="s">
        <v>4083</v>
      </c>
      <c r="B2596" s="1" t="s">
        <v>4084</v>
      </c>
      <c r="C2596" s="2" t="str">
        <f>IFERROR(__xludf.DUMMYFUNCTION("GOOGLETRANSLATE(B2596, ""en"", ""vi"")"),"Việc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phần"&amp;" tạo nên âm thanh và phong cách độc đáo của nó.")</f>
        <v>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 tạo nên âm thanh và phong cách độc đáo của nó.</v>
      </c>
      <c r="D2596" s="2"/>
    </row>
    <row r="2597">
      <c r="A2597" s="1" t="s">
        <v>4085</v>
      </c>
      <c r="B2597" s="1" t="s">
        <v>4086</v>
      </c>
      <c r="C2597" s="2" t="str">
        <f>IFERROR(__xludf.DUMMYFUNCTION("GOOGLETRANSLATE(B2597, ""en"", ""vi"")"),"Âm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thê"&amp;"m cảm giác sống động và tràn đầy năng lượng. Nhìn chung, sự kết hợp giữa [ti0me1 s2ig3na4tu5re6] độc đáo, [te0mp1o2] nhanh và lựa chọn nhạc cụ được sử dụng sẽ tạo ra trải nghiệm âm nhạc năng động và hấp dẫn.")</f>
        <v>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thêm cảm giác sống động và tràn đầy năng lượng. Nhìn chung, sự kết hợp giữa [ti0me1 s2ig3na4tu5re6] độc đáo, [te0mp1o2] nhanh và lựa chọn nhạc cụ được sử dụng sẽ tạo ra trải nghiệm âm nhạc năng động và hấp dẫn.</v>
      </c>
      <c r="D2597" s="2"/>
    </row>
    <row r="2598">
      <c r="A2598" s="1" t="s">
        <v>4087</v>
      </c>
      <c r="B2598" s="1" t="s">
        <v>4088</v>
      </c>
      <c r="C2598" s="2" t="str">
        <f>IFERROR(__xludf.DUMMYFUNCTION("GOOGLETRANSLATE(B2598, ""en"", ""vi"")"),"Bài hát này có [[N01U12M23_34B45A56R67S78]8 b9ar0s1] và đồng hồ đo của nó là [T1I2M3E4_5S6I7G8N9A0T1U2R3E4].")</f>
        <v>Bài hát này có [[N01U12M23_34B45A56R67S78]8 b9ar0s1] và đồng hồ đo của nó là [T1I2M3E4_5S6I7G8N9A0T1U2R3E4].</v>
      </c>
      <c r="D2598" s="2"/>
    </row>
    <row r="2599">
      <c r="A2599" s="1" t="s">
        <v>2123</v>
      </c>
      <c r="B2599" s="1" t="s">
        <v>4089</v>
      </c>
      <c r="C2599" s="2" t="str">
        <f>IFERROR(__xludf.DUMMYFUNCTION("GOOGLETRANSLATE(B2599, ""en"", ""vi"")"),"Dải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"&amp;"tác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man"&amp;"g lại trải nghiệm nghe độc ​​đáo.")</f>
        <v>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mang lại trải nghiệm nghe độc ​​đáo.</v>
      </c>
      <c r="D2599" s="2"/>
    </row>
    <row r="2600">
      <c r="A2600" s="1" t="s">
        <v>1354</v>
      </c>
      <c r="B2600" s="1" t="s">
        <v>4090</v>
      </c>
      <c r="C2600" s="2" t="str">
        <f>IFERROR(__xludf.DUMMYFUNCTION("GOOGLETRANSLATE(B2600,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[I1N2"&amp;"S3T4R5U6M7E8N9T0S1] đã thêm vào phần sáng tác âm nhạc. Thời gian chạy của bài hát là [T1M213] giây, với [ti0me1 s2ig3na4tu5re6 o7f 8[T91I02M13E24_35S46I57G68N79A80T91U02R13E24]3] và [te0mp1o2] nhanh. Mặc dù không chịu ảnh hưởng nặng nề từ các quy ước của "&amp;"thể loại [G1E2N3R4E5] nhưng âm thanh của bài hát vẫn nổi bật như một sự sáng tạo độc đáo và lôi cuốn.")</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[I1N2S3T4R5U6M7E8N9T0S1] đã thêm vào phần sáng tác âm nhạc. Thời gian chạy của bài hát là [T1M213] giây, với [ti0me1 s2ig3na4tu5re6 o7f 8[T91I02M13E24_35S46I57G68N79A80T91U02R13E24]3] và [te0mp1o2] nhanh. Mặc dù không chịu ảnh hưởng nặng nề từ các quy ước của thể loại [G1E2N3R4E5] nhưng âm thanh của bài hát vẫn nổi bật như một sự sáng tạo độc đáo và lôi cuốn.</v>
      </c>
      <c r="D2600" s="2"/>
    </row>
    <row r="2601">
      <c r="A2601" s="1" t="s">
        <v>1875</v>
      </c>
      <c r="B2601" s="1" t="s">
        <v>4091</v>
      </c>
      <c r="C2601" s="2" t="str">
        <f>IFERROR(__xludf.DUMMYFUNCTION("GOOGLETRANSLATE(B2601, ""en"", ""vi"")"),"Phạm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nhịp"&amp;" điệu nhất quán và vừa phải, không có [I1N2S3T4R5U6M7E8N9T0S1] trong phần nhạc cụ của nó. Nó tuân theo đồng hồ đo [T1I2M3E4_5S6I7G8N9A0T1U2R3E4], có tốc độ [te0mp1o2] chậm và vượt ra ngoài ranh giới điển hình của thể loại [G1E2N3R4E5].")</f>
        <v>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 điệu nhất quán và vừa phải, không có [I1N2S3T4R5U6M7E8N9T0S1] trong phần nhạc cụ của nó. Nó tuân theo đồng hồ đo [T1I2M3E4_5S6I7G8N9A0T1U2R3E4], có tốc độ [te0mp1o2] chậm và vượt ra ngoài ranh giới điển hình của thể loại [G1E2N3R4E5].</v>
      </c>
      <c r="D2601" s="2"/>
    </row>
    <row r="2602">
      <c r="A2602" s="1" t="s">
        <v>4092</v>
      </c>
      <c r="B2602" s="1" t="s">
        <v>4093</v>
      </c>
      <c r="C2602" s="2" t="str">
        <f>IFERROR(__xludf.DUMMYFUNCTION("GOOGLETRANSLATE(B2602, ""en"", ""vi"")"),"Bài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[T1I2M3E4_5S6"&amp;"I7G8N9A0T1U2R3E4] và cách sắp xếp của nó bỏ qua việc sử dụng [I1N2S3T4R5U6M7E8N9T0S1]. Mặc dù có nhịp điệu [te0mp1o2] lạc quan nhưng bài hát không dễ dàng được nhận ra theo phong cách [G1E2N3R4E5].")</f>
        <v>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[T1I2M3E4_5S6I7G8N9A0T1U2R3E4] và cách sắp xếp của nó bỏ qua việc sử dụng [I1N2S3T4R5U6M7E8N9T0S1]. Mặc dù có nhịp điệu [te0mp1o2] lạc quan nhưng bài hát không dễ dàng được nhận ra theo phong cách [G1E2N3R4E5].</v>
      </c>
      <c r="D2602" s="2"/>
    </row>
    <row r="2603">
      <c r="A2603" s="1" t="s">
        <v>4094</v>
      </c>
      <c r="B2603" s="1" t="s">
        <v>4095</v>
      </c>
      <c r="C2603" s="2" t="str">
        <f>IFERROR(__xludf.DUMMYFUNCTION("GOOGLETRANSLATE(B2603, ""en"", ""vi"")"),"Bài hát có tiết tấu nhanh [te0mp1o2] và nhịp điệu đều đặn, vừa phải.")</f>
        <v>Bài hát có tiết tấu nhanh [te0mp1o2] và nhịp điệu đều đặn, vừa phải.</v>
      </c>
      <c r="D2603" s="2"/>
    </row>
    <row r="2604">
      <c r="A2604" s="1" t="s">
        <v>3433</v>
      </c>
      <c r="B2604" s="1" t="s">
        <v>4096</v>
      </c>
      <c r="C2604" s="2" t="str">
        <f>IFERROR(__xludf.DUMMYFUNCTION("GOOGLETRANSLATE(B2604, ""en"", ""vi"")"),"Bài hát này có nhịp điệu rất mạnh mẽ và đã chọn không kết hợp bất kỳ nhạc cụ nào. Độ dài của bản nhạc là [T1M213] giây.")</f>
        <v>Bài hát này có nhịp điệu rất mạnh mẽ và đã chọn không kết hợp bất kỳ nhạc cụ nào. Độ dài của bản nhạc là [T1M213] giây.</v>
      </c>
      <c r="D2604" s="2"/>
    </row>
    <row r="2605">
      <c r="A2605" s="1" t="s">
        <v>691</v>
      </c>
      <c r="B2605" s="1" t="s">
        <v>4097</v>
      </c>
      <c r="C2605" s="2" t="str">
        <f>IFERROR(__xludf.DUMMYFUNCTION("GOOGLETRANSLATE(B2605, ""en"", ""vi"")"),"Bản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c"&amp;"ó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"&amp;"âm nhạc độc đáo và thú vị.")</f>
        <v>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âm nhạc độc đáo và thú vị.</v>
      </c>
      <c r="D2605" s="2"/>
    </row>
    <row r="2606">
      <c r="A2606" s="1" t="s">
        <v>4098</v>
      </c>
      <c r="B2606" s="1" t="s">
        <v>4099</v>
      </c>
      <c r="C2606" s="2" t="str">
        <f>IFERROR(__xludf.DUMMYFUNCTION("GOOGLETRANSLATE(B2606, ""en"", ""vi"")"),"Đoạn giai điệu của bài hát này không có [I1N2S3T4R5U6M7E8N9T0], nhưng nó được chơi ở tốc độ vừa phải và bao gồm [[N01U12M23_34B45A56R67S78]8 b9ar0s1]. Mặc dù thiếu [I1N2S3T4R5U6M7E8N9T0] nhưng nhịp điệu thoải mái và vừa phải của bài hát vẫn khiến người ng"&amp;"he thích thú.")</f>
        <v>Đoạn giai điệu của bài hát này không có [I1N2S3T4R5U6M7E8N9T0], nhưng nó được chơi ở tốc độ vừa phải và bao gồm [[N01U12M23_34B45A56R67S78]8 b9ar0s1]. Mặc dù thiếu [I1N2S3T4R5U6M7E8N9T0] nhưng nhịp điệu thoải mái và vừa phải của bài hát vẫn khiến người nghe thích thú.</v>
      </c>
      <c r="D2606" s="2"/>
    </row>
    <row r="2607">
      <c r="A2607" s="1" t="s">
        <v>956</v>
      </c>
      <c r="B2607" s="1" t="s">
        <v>4100</v>
      </c>
      <c r="C2607" s="2" t="str">
        <f>IFERROR(__xludf.DUMMYFUNCTION("GOOGLETRANSLATE(B2607, ""en"", ""vi"")"),"Phạm vi cao độ của bài hát nằm trong [R1A2N3G4E5] [oc0ta1ve2s3] và có tính năng [[K01E12Y23]3 k4ey5], mang lại âm thanh mạnh mẽ và đáng nhớ. Với thời lượng [T1M213] giây, bài hát thể hiện nhịp điệu cực kỳ mạnh mẽ. Nó cố tình loại trừ [I1N2S3T4R5U6M7E8N9T0"&amp;"S1] và thay vào đó kết hợp một [[T01I12M23E34_45S56I67G78N89A90T01U12R23E34]4 t5im6e 7si8gn9at0ur1e2] bất thường. Chơi ở nhịp độ nhẹ nhàng, âm nhạc tỏa ra [E1M2O3T4I5O6N7].")</f>
        <v>Phạm vi cao độ của bài hát nằm trong [R1A2N3G4E5] [oc0ta1ve2s3] và có tính năng [[K01E12Y23]3 k4ey5], mang lại âm thanh mạnh mẽ và đáng nhớ. Với thời lượng [T1M213] giây, bài hát thể hiện nhịp điệu cực kỳ mạnh mẽ. Nó cố tình loại trừ [I1N2S3T4R5U6M7E8N9T0S1] và thay vào đó kết hợp một [[T01I12M23E34_45S56I67G78N89A90T01U12R23E34]4 t5im6e 7si8gn9at0ur1e2] bất thường. Chơi ở nhịp độ nhẹ nhàng, âm nhạc tỏa ra [E1M2O3T4I5O6N7].</v>
      </c>
      <c r="D2607" s="2"/>
    </row>
    <row r="2608">
      <c r="A2608" s="1" t="s">
        <v>1679</v>
      </c>
      <c r="B2608" s="1" t="s">
        <v>4101</v>
      </c>
      <c r="C2608" s="2" t="str">
        <f>IFERROR(__xludf.DUMMYFUNCTION("GOOGLETRANSLATE(B2608, ""en"", ""vi"")"),"Bài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l"&amp;"àm tăng thêm phong cách và âm thanh độc đáo của nó.")</f>
        <v>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làm tăng thêm phong cách và âm thanh độc đáo của nó.</v>
      </c>
      <c r="D2608" s="2"/>
    </row>
    <row r="2609">
      <c r="A2609" s="1" t="s">
        <v>367</v>
      </c>
      <c r="B2609" s="1" t="s">
        <v>4102</v>
      </c>
      <c r="C2609" s="2" t="str">
        <f>IFERROR(__xludf.DUMMYFUNCTION("GOOGLETRANSLATE(B2609, ""en"", ""vi"")"),"Việc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"&amp;"chọn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bầu"&amp;" không khí thuộc thế giới khác, thì việc xem xét cẩn thận những yếu tố này là điều tạo nên sự khác biệt và khiến nó trở thành một bản nhạc như vậy. hình thức biểu đạt nghệ thuật mạnh mẽ.")</f>
        <v>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 không khí thuộc thế giới khác, thì việc xem xét cẩn thận những yếu tố này là điều tạo nên sự khác biệt và khiến nó trở thành một bản nhạc như vậy. hình thức biểu đạt nghệ thuật mạnh mẽ.</v>
      </c>
      <c r="D2609" s="2"/>
    </row>
    <row r="2610">
      <c r="A2610" s="1" t="s">
        <v>4103</v>
      </c>
      <c r="B2610" s="1" t="s">
        <v>4104</v>
      </c>
      <c r="C2610" s="2" t="str">
        <f>IFERROR(__xludf.DUMMYFUNCTION("GOOGLETRANSLATE(B2610, ""en"", ""vi"")"),"Bài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tạo"&amp;" nên một tác phẩm âm nhạc đặc biệt nổi bật so với những yếu tố khác. Cho dù bạn là người đam mê âm nhạc hay người nghe bình thường thì bài hát này đều đáng để thêm vào danh sách phát của bạn.")</f>
        <v>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 nên một tác phẩm âm nhạc đặc biệt nổi bật so với những yếu tố khác. Cho dù bạn là người đam mê âm nhạc hay người nghe bình thường thì bài hát này đều đáng để thêm vào danh sách phát của bạn.</v>
      </c>
      <c r="D2610" s="2"/>
    </row>
    <row r="2611">
      <c r="A2611" s="1" t="s">
        <v>4105</v>
      </c>
      <c r="B2611" s="1" t="s">
        <v>4106</v>
      </c>
      <c r="C2611" s="2" t="str">
        <f>IFERROR(__xludf.DUMMYFUNCTION("GOOGLETRANSLATE(B2611, ""en"", ""vi"")"),"Trong bản nhạc này, giai điệu cố tình thiếu bất kỳ nhạc cụ cụ thể nào, trong khi nhịp điệu rất nhẹ nhàng. [te0mp1o2] của bài hát ở mức vừa phải, tuy các nhạc cụ sử dụng trong sáng tác đóng vai trò quan trọng nhưng lại không nổi bật trong giai điệu.")</f>
        <v>Trong bản nhạc này, giai điệu cố tình thiếu bất kỳ nhạc cụ cụ thể nào, trong khi nhịp điệu rất nhẹ nhàng. [te0mp1o2] của bài hát ở mức vừa phải, tuy các nhạc cụ sử dụng trong sáng tác đóng vai trò quan trọng nhưng lại không nổi bật trong giai điệu.</v>
      </c>
      <c r="D2611" s="2"/>
    </row>
    <row r="2612">
      <c r="A2612" s="1" t="s">
        <v>273</v>
      </c>
      <c r="B2612" s="1" t="s">
        <v>4107</v>
      </c>
      <c r="C2612" s="2" t="str">
        <f>IFERROR(__xludf.DUMMYFUNCTION("GOOGLETRANSLATE(B2612, ""en"", ""vi"")"),"[ti0me1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nhịp"&amp;"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"&amp;"nhanh hay một bản ballad chậm, [ti0me1 s2ig3na4tu5re6] đều có thể ảnh hưởng lớn đến cách chúng ta trải nghiệm và diễn giải âm nhạc.")</f>
        <v>[ti0me1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nhanh hay một bản ballad chậm, [ti0me1 s2ig3na4tu5re6] đều có thể ảnh hưởng lớn đến cách chúng ta trải nghiệm và diễn giải âm nhạc.</v>
      </c>
      <c r="D2612" s="2"/>
    </row>
    <row r="2613">
      <c r="A2613" s="1" t="s">
        <v>273</v>
      </c>
      <c r="B2613" s="1" t="s">
        <v>4108</v>
      </c>
      <c r="C2613" s="2" t="str">
        <f>IFERROR(__xludf.DUMMYFUNCTION("GOOGLETRANSLATE(B2613, ""en"", ""vi"")"),"Âm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"&amp;"của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biể"&amp;"u diễn bản nhạc. Nhìn chung, [ti0me1 s2ig3na4tu5re6] là một khía cạnh quan trọng của ký hiệu âm nhạc và được dùng để truyền tải thông tin quan trọng về nhịp điệu và cấu trúc của một bản nhạc.")</f>
        <v>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biểu diễn bản nhạc. Nhìn chung, [ti0me1 s2ig3na4tu5re6] là một khía cạnh quan trọng của ký hiệu âm nhạc và được dùng để truyền tải thông tin quan trọng về nhịp điệu và cấu trúc của một bản nhạc.</v>
      </c>
      <c r="D2613" s="2"/>
    </row>
    <row r="2614">
      <c r="A2614" s="1" t="s">
        <v>4109</v>
      </c>
      <c r="B2614" s="1" t="s">
        <v>4110</v>
      </c>
      <c r="C2614" s="2" t="str">
        <f>IFERROR(__xludf.DUMMYFUNCTION("GOOGLETRANSLATE(B2614, ""en"", ""vi"")"),"Với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[T1I2M3E4_5S6I7G8N9A0"&amp;"T1U2R3E4].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[[N01U12M23_34B45"&amp;"A56R67S78]8 b9ar0s1] góp phần tạo nên âm thanh độc đáo và khác biệt.")</f>
        <v>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[[N01U12M23_34B45A56R67S78]8 b9ar0s1] góp phần tạo nên âm thanh độc đáo và khác biệt.</v>
      </c>
      <c r="D2614" s="2"/>
    </row>
    <row r="2615">
      <c r="A2615" s="1" t="s">
        <v>4111</v>
      </c>
      <c r="B2615" s="1" t="s">
        <v>4112</v>
      </c>
      <c r="C2615" s="2" t="str">
        <f>IFERROR(__xludf.DUMMYFUNCTION("GOOGLETRANSLATE(B2615, ""en"", ""vi"")"),"Âm thanh đặc trưng của bản giai điệu được tạo bởi [I1N2S3T4R5U6M7E8N9T0]. Nhạc này có [te0mp1o2] vừa phải, nhịp bài không quá nhanh cũng không quá chậm.")</f>
        <v>Âm thanh đặc trưng của bản giai điệu được tạo bởi [I1N2S3T4R5U6M7E8N9T0]. Nhạc này có [te0mp1o2] vừa phải, nhịp bài không quá nhanh cũng không quá chậm.</v>
      </c>
      <c r="D2615" s="2"/>
    </row>
    <row r="2616">
      <c r="A2616" s="1" t="s">
        <v>4113</v>
      </c>
      <c r="B2616" s="1" t="s">
        <v>4114</v>
      </c>
      <c r="C2616" s="2" t="str">
        <f>IFERROR(__xludf.DUMMYFUNCTION("GOOGLETRANSLATE(B2616, ""en"", ""vi"")"),"[ti0me1 s2ig3na4tu5re6] trong bài hát này không mang tính thông thường và [[K01E12Y23]3 k4ey5] mang đến âm thanh mạnh mẽ và đáng nhớ. Với thời gian chạy [T1M213] giây, âm nhạc sẽ có âm thanh độc đáo thông qua [I1N2S3T4R5U6M7E8N9T0S1].")</f>
        <v>[ti0me1 s2ig3na4tu5re6] trong bài hát này không mang tính thông thường và [[K01E12Y23]3 k4ey5] mang đến âm thanh mạnh mẽ và đáng nhớ. Với thời gian chạy [T1M213] giây, âm nhạc sẽ có âm thanh độc đáo thông qua [I1N2S3T4R5U6M7E8N9T0S1].</v>
      </c>
      <c r="D2616" s="2"/>
    </row>
    <row r="2617">
      <c r="A2617" s="1" t="s">
        <v>4115</v>
      </c>
      <c r="B2617" s="1" t="s">
        <v>4116</v>
      </c>
      <c r="C2617" s="2" t="str">
        <f>IFERROR(__xludf.DUMMYFUNCTION("GOOGLETRANSLATE(B2617, ""en"", ""vi"")"),"Bản trình diễn cổ điển của nhạc [G1E2N3R4E5] được chơi với nhịp cực kỳ mạnh mẽ ở tốc độ nhanh [te0mp1o2]. Âm nhạc tuân theo nhịp [T1I2M3E4_5S6I7G8N9A0T1U2R3E4], giúp tăng thêm nhịp điệu năng động và sống động cho bài hát.")</f>
        <v>Bản trình diễn cổ điển của nhạc [G1E2N3R4E5] được chơi với nhịp cực kỳ mạnh mẽ ở tốc độ nhanh [te0mp1o2]. Âm nhạc tuân theo nhịp [T1I2M3E4_5S6I7G8N9A0T1U2R3E4], giúp tăng thêm nhịp điệu năng động và sống động cho bài hát.</v>
      </c>
      <c r="D2617" s="2"/>
    </row>
    <row r="2618">
      <c r="A2618" s="1" t="s">
        <v>4117</v>
      </c>
      <c r="B2618" s="1" t="s">
        <v>4118</v>
      </c>
      <c r="C2618" s="2" t="str">
        <f>IFERROR(__xludf.DUMMYFUNCTION("GOOGLETRANSLATE(B2618, ""en"", ""vi"")"),"Âm nhạc có đặc điểm [I1N2S3T4R5U6M7E8N9T0S1], có phạm vi cao độ giới hạn là [R1A2N3G4E5] [oc0ta1ve2s3], nhưng điều này cho phép nhấn mạnh hơn vào các sắc thái của giai điệu và nhịp điệu. [[K01E12Y23]3 k4ey5] được sử dụng trong bài hát mang lại âm thanh mạ"&amp;"nh mẽ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f>
        <v>Âm nhạc có đặc điểm [I1N2S3T4R5U6M7E8N9T0S1], có phạm vi cao độ giới hạn là [R1A2N3G4E5] [oc0ta1ve2s3], nhưng điều này cho phép nhấn mạnh hơn vào các sắc thái của giai điệu và nhịp điệu. [[K01E12Y23]3 k4ey5] được sử dụng trong bài hát mang lại âm thanh mạnh mẽ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v>
      </c>
      <c r="D2618" s="2"/>
    </row>
    <row r="2619">
      <c r="A2619" s="1" t="s">
        <v>4119</v>
      </c>
      <c r="B2619" s="1" t="s">
        <v>4120</v>
      </c>
      <c r="C2619" s="2" t="str">
        <f>IFERROR(__xludf.DUMMYFUNCTION("GOOGLETRANSLATE(B2619, ""en"", ""vi"")"),"Với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"&amp;"với tốc độ nhàn nhã. Hơn nữa, bài hát khác với âm thanh đặc trưng của [G1E2N3R4E5], khiến nó trở thành một sự bổ sung độc đáo và mới mẻ cho bất kỳ danh sách phát nào.")</f>
        <v>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với tốc độ nhàn nhã. Hơn nữa, bài hát khác với âm thanh đặc trưng của [G1E2N3R4E5], khiến nó trở thành một sự bổ sung độc đáo và mới mẻ cho bất kỳ danh sách phát nào.</v>
      </c>
      <c r="D2619" s="2"/>
    </row>
    <row r="2620">
      <c r="A2620" s="1" t="s">
        <v>4121</v>
      </c>
      <c r="B2620" s="1" t="s">
        <v>4122</v>
      </c>
      <c r="C2620" s="2" t="str">
        <f>IFERROR(__xludf.DUMMYFUNCTION("GOOGLETRANSLATE(B2620, ""en"", ""vi"")"),"Âm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"&amp;"chung, sự kết hợp của các yếu tố này tạo nên trải nghiệm âm nhạc nhẹ nhàng và êm dịu.")</f>
        <v>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chung, sự kết hợp của các yếu tố này tạo nên trải nghiệm âm nhạc nhẹ nhàng và êm dịu.</v>
      </c>
      <c r="D2620" s="2"/>
    </row>
    <row r="2621">
      <c r="A2621" s="1" t="s">
        <v>577</v>
      </c>
      <c r="B2621" s="1" t="s">
        <v>4123</v>
      </c>
      <c r="C2621" s="2" t="str">
        <f>IFERROR(__xludf.DUMMYFUNCTION("GOOGLETRANSLATE(B2621, ""en"", ""vi"")"),"Bản nhạc này được phát ở nhịp độ cân bằng với dải cao độ nằm trong [R1A2N3G4E5] [oc0ta1ve2s3]. Bài hát có thời lượng [[N01U12M23_34B45A56R67S78]8 b9ar0s1], tương ứng với độ dài [T1M213] giây.")</f>
        <v>Bản nhạc này được phát ở nhịp độ cân bằng với dải cao độ nằm trong [R1A2N3G4E5] [oc0ta1ve2s3]. Bài hát có thời lượng [[N01U12M23_34B45A56R67S78]8 b9ar0s1], tương ứng với độ dài [T1M213] giây.</v>
      </c>
      <c r="D2621" s="2"/>
    </row>
    <row r="2622">
      <c r="A2622" s="1" t="s">
        <v>4124</v>
      </c>
      <c r="B2622" s="1" t="s">
        <v>4125</v>
      </c>
      <c r="C2622" s="2" t="str">
        <f>IFERROR(__xludf.DUMMYFUNCTION("GOOGLETRANSLATE(B2622, ""en"", ""vi"")"),"Đặc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[T"&amp;"1M213]-giây,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nh"&amp;"ạc cụ nhưng âm nhạc có cảm giác [E1M2O3T4I5O6N7] vang vọng xuyên suốt tác phẩm.")</f>
        <v>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nhạc cụ nhưng âm nhạc có cảm giác [E1M2O3T4I5O6N7] vang vọng xuyên suốt tác phẩm.</v>
      </c>
      <c r="D2622" s="2"/>
    </row>
    <row r="2623">
      <c r="A2623" s="1" t="s">
        <v>400</v>
      </c>
      <c r="B2623" s="1" t="s">
        <v>4126</v>
      </c>
      <c r="C2623" s="2" t="str">
        <f>IFERROR(__xludf.DUMMYFUNCTION("GOOGLETRANSLATE(B2623, ""en"", ""vi"")"),"""Đây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thông"&amp;" tin hữu ích về bài hát, chẳng hạn như sự ngắn gọn hoặc độ chính xác khi sáng tác bài hát. Cuối cùng, ý nghĩa của tuyên bố sẽ phụ thuộc vào bối cảnh mà nó được sử dụng và mục đích của người đưa ra tuyên bố.")</f>
        <v>"Đây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 tin hữu ích về bài hát, chẳng hạn như sự ngắn gọn hoặc độ chính xác khi sáng tác bài hát. Cuối cùng, ý nghĩa của tuyên bố sẽ phụ thuộc vào bối cảnh mà nó được sử dụng và mục đích của người đưa ra tuyên bố.</v>
      </c>
      <c r="D2623" s="2"/>
    </row>
    <row r="2624">
      <c r="A2624" s="1" t="s">
        <v>1057</v>
      </c>
      <c r="B2624" s="1" t="s">
        <v>4127</v>
      </c>
      <c r="C2624" s="2" t="str">
        <f>IFERROR(__xludf.DUMMYFUNCTION("GOOGLETRANSLATE(B2624, ""en"", ""vi"")"),"Bài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hi"&amp;"ện [I1N2S3T4R5U6M7E8N9T0S1]. [ti0me1 s2ig3na4tu5re6], [T1I2M3E4_5S6I7G8N9A0T1U2R3E4] của nó, bổ sung vào bố cục tổng thể.")</f>
        <v>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hiện [I1N2S3T4R5U6M7E8N9T0S1]. [ti0me1 s2ig3na4tu5re6], [T1I2M3E4_5S6I7G8N9A0T1U2R3E4] của nó, bổ sung vào bố cục tổng thể.</v>
      </c>
      <c r="D2624" s="2"/>
    </row>
    <row r="2625">
      <c r="A2625" s="1" t="s">
        <v>2338</v>
      </c>
      <c r="B2625" s="1" t="s">
        <v>4128</v>
      </c>
      <c r="C2625" s="2" t="str">
        <f>IFERROR(__xludf.DUMMYFUNCTION("GOOGLETRANSLATE(B2625, ""en"", ""vi"")"),"Dải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giây"&amp;" và [ti0me1 s2ig3na4tu5re6 o7f 8[T91I02M13E24_35S46I57G68N79A80T91U02R13E24]3], không bị ảnh hưởng nhiều bởi các quy ước của thể loại [G1E2N3R4E5], tạo ra âm thanh độc đáo.")</f>
        <v>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 và [ti0me1 s2ig3na4tu5re6 o7f 8[T91I02M13E24_35S46I57G68N79A80T91U02R13E24]3], không bị ảnh hưởng nhiều bởi các quy ước của thể loại [G1E2N3R4E5], tạo ra âm thanh độc đáo.</v>
      </c>
      <c r="D2625" s="2"/>
    </row>
    <row r="2626">
      <c r="A2626" s="1" t="s">
        <v>4129</v>
      </c>
      <c r="B2626" s="1" t="s">
        <v>4130</v>
      </c>
      <c r="C2626" s="2" t="str">
        <f>IFERROR(__xludf.DUMMYFUNCTION("GOOGLETRANSLATE(B2626, ""en"", ""vi"")"),"Bản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này"&amp;" không hoàn toàn nằm trong các quy ước của âm thanh [G1E2N3R4E5].")</f>
        <v>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 không hoàn toàn nằm trong các quy ước của âm thanh [G1E2N3R4E5].</v>
      </c>
      <c r="D2626" s="2"/>
    </row>
    <row r="2627">
      <c r="A2627" s="1" t="s">
        <v>4131</v>
      </c>
      <c r="B2627" s="1" t="s">
        <v>4132</v>
      </c>
      <c r="C2627" s="2" t="str">
        <f>IFERROR(__xludf.DUMMYFUNCTION("GOOGLETRANSLATE(B2627, ""en"", ""vi"")"),"Âm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nghiệ"&amp;"m hấp dẫn và đáng nhớ. Đáng chú ý, bài hát không có bất kỳ [I1N2S3T4R5U6M7E8N9T0S1] nào.")</f>
        <v>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nghiệm hấp dẫn và đáng nhớ. Đáng chú ý, bài hát không có bất kỳ [I1N2S3T4R5U6M7E8N9T0S1] nào.</v>
      </c>
      <c r="D2627" s="2"/>
    </row>
    <row r="2628">
      <c r="A2628" s="1" t="s">
        <v>1328</v>
      </c>
      <c r="B2628" s="1" t="s">
        <v>4133</v>
      </c>
      <c r="C2628" s="2" t="str">
        <f>IFERROR(__xludf.DUMMYFUNCTION("GOOGLETRANSLATE(B2628, ""en"", ""vi"")"),"Bài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thườn"&amp;"g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f>
        <v>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v>
      </c>
      <c r="D2628" s="2"/>
    </row>
    <row r="2629">
      <c r="A2629" s="1" t="s">
        <v>4134</v>
      </c>
      <c r="B2629" s="1" t="s">
        <v>4135</v>
      </c>
      <c r="C2629" s="2" t="str">
        <f>IFERROR(__xludf.DUMMYFUNCTION("GOOGLETRANSLATE(B2629, ""en"", ""vi"")"),"Dải cao độ nhỏ gọn của [R1A2N3G4E5] [oc0ta1ve2s3] góp phần mang lại màn trình diễn âm nhạc tập trung và có tác động mạnh mẽ, được bổ sung bởi nhịp độ nhanh của bài hát. Âm nhạc được truyền vào [E1M2O3T4I5O6N7], làm tăng thêm hiệu ứng tổng thể của nó. Đáng"&amp;" chú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f>
        <v>Dải cao độ nhỏ gọn của [R1A2N3G4E5] [oc0ta1ve2s3] góp phần mang lại màn trình diễn âm nhạc tập trung và có tác động mạnh mẽ, được bổ sung bởi nhịp độ nhanh của bài hát. Âm nhạc được truyền vào [E1M2O3T4I5O6N7], làm tăng thêm hiệu ứng tổng thể của nó. Đáng chú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v>
      </c>
      <c r="D2629" s="2"/>
    </row>
    <row r="2630">
      <c r="A2630" s="1" t="s">
        <v>43</v>
      </c>
      <c r="B2630" s="1" t="s">
        <v>4136</v>
      </c>
      <c r="C2630" s="2" t="str">
        <f>IFERROR(__xludf.DUMMYFUNCTION("GOOGLETRANSLATE(B2630, ""en"", ""vi"")"),"Bài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[I1N2S3T4R5U6M7E8N9T0S1"&amp;"] nào. Nhạc ở dạng [T1I2M3E4_5S6I7G8N9A0T1U2R3E4] và được phát ở tốc độ trung bình.")</f>
        <v>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 nào. Nhạc ở dạng [T1I2M3E4_5S6I7G8N9A0T1U2R3E4] và được phát ở tốc độ trung bình.</v>
      </c>
      <c r="D2630" s="2"/>
    </row>
    <row r="2631">
      <c r="A2631" s="1" t="s">
        <v>4137</v>
      </c>
      <c r="B2631" s="1" t="s">
        <v>4138</v>
      </c>
      <c r="C2631" s="2" t="str">
        <f>IFERROR(__xludf.DUMMYFUNCTION("GOOGLETRANSLATE(B2631, ""en"", ""vi"")"),"Bài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[[K01E"&amp;"12Y23]3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kh"&amp;"ông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tr"&amp;"ở thành một bản nhạc hấp dẫn thể hiện sự sáng tạo và đổi mới.")</f>
        <v>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trở thành một bản nhạc hấp dẫn thể hiện sự sáng tạo và đổi mới.</v>
      </c>
      <c r="D2631" s="2"/>
    </row>
    <row r="2632">
      <c r="A2632" s="1" t="s">
        <v>713</v>
      </c>
      <c r="B2632" s="1" t="s">
        <v>4139</v>
      </c>
      <c r="C2632" s="2" t="str">
        <f>IFERROR(__xludf.DUMMYFUNCTION("GOOGLETRANSLATE(B2632, ""en"", ""vi"")"),"Lựa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s2ig"&amp;"3na4tu5re6 o7f 8[T91I02M13E24_35S46I57G68N79A80T91U02R13E24]3] độc đáo của nó tạo nên nhịp điệu riêng biệt khi bài hát di chuyển với tốc độ vừa phải, thấm đẫm [E1M2O3T4I5O6N7].")</f>
        <v>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s2ig3na4tu5re6 o7f 8[T91I02M13E24_35S46I57G68N79A80T91U02R13E24]3] độc đáo của nó tạo nên nhịp điệu riêng biệt khi bài hát di chuyển với tốc độ vừa phải, thấm đẫm [E1M2O3T4I5O6N7].</v>
      </c>
      <c r="D2632" s="2"/>
    </row>
    <row r="2633">
      <c r="A2633" s="1" t="s">
        <v>301</v>
      </c>
      <c r="B2633" s="1" t="s">
        <v>4140</v>
      </c>
      <c r="C2633" s="2" t="str">
        <f>IFERROR(__xludf.DUMMYFUNCTION("GOOGLETRANSLATE(B2633, ""en"", ""vi"")"),"Loại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"&amp;"di chuyển với tốc độ nhanh, trong khi nhịp điệu vẫn nhẹ nhàng và êm dịu. Phần trình diễn âm nhạc sử dụng [I1N2S3T4R5U6M7E8N9T0S1] và [ti0me1 s2ig3na4tu5re6] của âm nhạc là [T1I2M3E4_5S6I7G8N9A0T1U2R3E4]. Cùng với nhau, những yếu tố này kết hợp để tạo ra t"&amp;"rải nghiệm nghe thực sự độc đáo và thú vị.")</f>
        <v>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di chuyển với tốc độ nhanh, trong khi nhịp điệu vẫn nhẹ nhàng và êm dịu. Phần trình diễn âm nhạc sử dụng [I1N2S3T4R5U6M7E8N9T0S1] và [ti0me1 s2ig3na4tu5re6] của âm nhạc là [T1I2M3E4_5S6I7G8N9A0T1U2R3E4]. Cùng với nhau, những yếu tố này kết hợp để tạo ra trải nghiệm nghe thực sự độc đáo và thú vị.</v>
      </c>
      <c r="D2633" s="2"/>
    </row>
    <row r="2634">
      <c r="A2634" s="1" t="s">
        <v>2548</v>
      </c>
      <c r="B2634" s="1" t="s">
        <v>4141</v>
      </c>
      <c r="C2634" s="2" t="str">
        <f>IFERROR(__xludf.DUMMYFUNCTION("GOOGLETRANSLATE(B2634, ""en"", ""vi"")"),"Phạm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dà"&amp;"i khoảng [[N01U12M23_34B45A56R67S78]8 b9ar0s1], nên có [I1N2S3T4R5U6M7E8N9T0S1] để khiến bài hát trở nên sống động.")</f>
        <v>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dài khoảng [[N01U12M23_34B45A56R67S78]8 b9ar0s1], nên có [I1N2S3T4R5U6M7E8N9T0S1] để khiến bài hát trở nên sống động.</v>
      </c>
      <c r="D2634" s="2"/>
    </row>
    <row r="2635">
      <c r="A2635" s="1" t="s">
        <v>1023</v>
      </c>
      <c r="B2635" s="1" t="s">
        <v>4142</v>
      </c>
      <c r="C2635" s="2" t="str">
        <f>IFERROR(__xludf.DUMMYFUNCTION("GOOGLETRANSLATE(B2635, ""en"", ""vi"")"),"Bài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cụ"&amp;" có thể tạo ra trải nghiệm nghe độc ​​đáo và thân mật cho khán giả. Nhìn chung, sự vắng mặt của nhạc cụ trong bài hát này làm nổi bật sức mạnh và vẻ đẹp của giọng hát con người.")</f>
        <v>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 có thể tạo ra trải nghiệm nghe độc ​​đáo và thân mật cho khán giả. Nhìn chung, sự vắng mặt của nhạc cụ trong bài hát này làm nổi bật sức mạnh và vẻ đẹp của giọng hát con người.</v>
      </c>
      <c r="D2635" s="2"/>
    </row>
    <row r="2636">
      <c r="A2636" s="1" t="s">
        <v>4143</v>
      </c>
      <c r="B2636" s="1" t="s">
        <v>4144</v>
      </c>
      <c r="C2636" s="2" t="str">
        <f>IFERROR(__xludf.DUMMYFUNCTION("GOOGLETRANSLATE(B2636, ""en"", ""vi"")"),"Bản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q"&amp;"uan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lư"&amp;"ợng để khiến người ta muốn nhảy múa nhưng âm nhạc vẫn là một tác phẩm hay và lôi cuốn, làm nổi bật nét độc đáo của thể loại đã chọn.")</f>
        <v>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lượng để khiến người ta muốn nhảy múa nhưng âm nhạc vẫn là một tác phẩm hay và lôi cuốn, làm nổi bật nét độc đáo của thể loại đã chọn.</v>
      </c>
      <c r="D2636" s="2"/>
    </row>
    <row r="2637">
      <c r="A2637" s="1" t="s">
        <v>3788</v>
      </c>
      <c r="B2637" s="1" t="s">
        <v>4145</v>
      </c>
      <c r="C2637" s="2" t="str">
        <f>IFERROR(__xludf.DUMMYFUNCTION("GOOGLETRANSLATE(B2637,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giâ"&amp;"y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khỏi"&amp;" truyền thống của phong cách [G1E2N3R4E5], âm nhạc này mang đến trải nghiệm quyến rũ và độc đáo.")</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 truyền thống của phong cách [G1E2N3R4E5], âm nhạc này mang đến trải nghiệm quyến rũ và độc đáo.</v>
      </c>
      <c r="D2637" s="2"/>
    </row>
    <row r="2638">
      <c r="A2638" s="1" t="s">
        <v>4071</v>
      </c>
      <c r="B2638" s="1" t="s">
        <v>4146</v>
      </c>
      <c r="C2638" s="2" t="str">
        <f>IFERROR(__xludf.DUMMYFUNCTION("GOOGLETRANSLATE(B2638, ""en"", ""vi"")"),"Với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â"&amp;"m thanh [G1E2N3R4E5].")</f>
        <v>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âm thanh [G1E2N3R4E5].</v>
      </c>
      <c r="D2638" s="2"/>
    </row>
    <row r="2639">
      <c r="A2639" s="1" t="s">
        <v>4147</v>
      </c>
      <c r="B2639" s="1" t="s">
        <v>4148</v>
      </c>
      <c r="C2639" s="2" t="str">
        <f>IFERROR(__xludf.DUMMYFUNCTION("GOOGLETRANSLATE(B2639, ""en"", ""vi"")"),"Bài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điể"&amp;"m là nhịp điệu ổn định và [te0mp1o2] vừa phải.")</f>
        <v>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điểm là nhịp điệu ổn định và [te0mp1o2] vừa phải.</v>
      </c>
      <c r="D2639" s="2"/>
    </row>
    <row r="2640">
      <c r="A2640" s="1" t="s">
        <v>51</v>
      </c>
      <c r="B2640" s="1" t="s">
        <v>4149</v>
      </c>
      <c r="C2640" s="2" t="str">
        <f>IFERROR(__xludf.DUMMYFUNCTION("GOOGLETRANSLATE(B2640, ""en"", ""vi"")"),"Bản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trọng"&amp;"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"&amp;"thể loại [G1E2N3R4E5].")</f>
        <v>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thể loại [G1E2N3R4E5].</v>
      </c>
      <c r="D2640" s="2"/>
    </row>
    <row r="2641">
      <c r="A2641" s="1" t="s">
        <v>4150</v>
      </c>
      <c r="B2641" s="1" t="s">
        <v>4151</v>
      </c>
      <c r="C2641" s="2" t="str">
        <f>IFERROR(__xludf.DUMMYFUNCTION("GOOGLETRANSLATE(B2641, ""en"", ""vi"")"),"Việc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"&amp;"này cực kỳ sôi động. Cùng với nhau, những yếu tố này tạo nên trải nghiệm âm nhạc sống động, thể hiện tầm quan trọng của nhạc cụ cũng như cách sử dụng hiệu quả cao độ và nhịp điệu trong âm nhạc.")</f>
        <v>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này cực kỳ sôi động. Cùng với nhau, những yếu tố này tạo nên trải nghiệm âm nhạc sống động, thể hiện tầm quan trọng của nhạc cụ cũng như cách sử dụng hiệu quả cao độ và nhịp điệu trong âm nhạc.</v>
      </c>
      <c r="D2641" s="2"/>
    </row>
    <row r="2642">
      <c r="A2642" s="1" t="s">
        <v>1016</v>
      </c>
      <c r="B2642" s="1" t="s">
        <v>4152</v>
      </c>
      <c r="C2642" s="2" t="str">
        <f>IFERROR(__xludf.DUMMYFUNCTION("GOOGLETRANSLATE(B2642, ""en"", ""vi"")"),"Dải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n"&amp;"hất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dự"&amp;" định của [E1M2O3T4I5O6N7].")</f>
        <v>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 định của [E1M2O3T4I5O6N7].</v>
      </c>
      <c r="D2642" s="2"/>
    </row>
    <row r="2643">
      <c r="A2643" s="1" t="s">
        <v>4153</v>
      </c>
      <c r="B2643" s="1" t="s">
        <v>4154</v>
      </c>
      <c r="C2643" s="2" t="str">
        <f>IFERROR(__xludf.DUMMYFUNCTION("GOOGLETRANSLATE(B2643, ""en"", ""vi"")"),"Âm nhạc cao [te0mp1o2] trong [[K01E12Y23]3 k4ey5] tạo nên trải nghiệm lôi cuốn và đáng nhớ nhờ nhịp điệu mượt mà và đều đặn.")</f>
        <v>Âm nhạc cao [te0mp1o2] trong [[K01E12Y23]3 k4ey5] tạo nên trải nghiệm lôi cuốn và đáng nhớ nhờ nhịp điệu mượt mà và đều đặn.</v>
      </c>
      <c r="D2643" s="2"/>
    </row>
    <row r="2644">
      <c r="A2644" s="1" t="s">
        <v>4155</v>
      </c>
      <c r="B2644" s="1" t="s">
        <v>4156</v>
      </c>
      <c r="C2644" s="2" t="str">
        <f>IFERROR(__xludf.DUMMYFUNCTION("GOOGLETRANSLATE(B2644, ""en"", ""vi"")"),"Việc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"&amp;"êm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f>
        <v>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v>
      </c>
      <c r="D2644" s="2"/>
    </row>
    <row r="2645">
      <c r="A2645" s="1" t="s">
        <v>521</v>
      </c>
      <c r="B2645" s="1" t="s">
        <v>4157</v>
      </c>
      <c r="C2645" s="2" t="str">
        <f>IFERROR(__xludf.DUMMYFUNCTION("GOOGLETRANSLATE(B2645, ""en"", ""vi"")"),"Phạm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vi"&amp;"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"&amp;"giúp bài hát không bị lặp lại hoặc kéo dài quá mức.")</f>
        <v>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giúp bài hát không bị lặp lại hoặc kéo dài quá mức.</v>
      </c>
      <c r="D2645" s="2"/>
    </row>
    <row r="2646">
      <c r="A2646" s="1" t="s">
        <v>1662</v>
      </c>
      <c r="B2646" s="1" t="s">
        <v>4158</v>
      </c>
      <c r="C2646" s="2" t="str">
        <f>IFERROR(__xludf.DUMMYFUNCTION("GOOGLETRANSLATE(B2646, ""en"", ""vi"")"),"Với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k"&amp;"hông quá nhanh cũng không quá chậm và thành phần của nó cố tình tránh sử dụng [I1N2S3T4R5U6M7E8N9T0S1]. Với khoảng [[N01U12M23_34B45A56R67S78]8 b9ar0s1], bản nhạc này mê hoặc người nghe nhờ dải âm phong phú và tiến trình giai điệu.")</f>
        <v>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không quá nhanh cũng không quá chậm và thành phần của nó cố tình tránh sử dụng [I1N2S3T4R5U6M7E8N9T0S1]. Với khoảng [[N01U12M23_34B45A56R67S78]8 b9ar0s1], bản nhạc này mê hoặc người nghe nhờ dải âm phong phú và tiến trình giai điệu.</v>
      </c>
      <c r="D2646" s="2"/>
    </row>
    <row r="2647">
      <c r="A2647" s="1" t="s">
        <v>4159</v>
      </c>
      <c r="B2647" s="1" t="s">
        <v>4160</v>
      </c>
      <c r="C2647" s="2" t="str">
        <f>IFERROR(__xludf.DUMMYFUNCTION("GOOGLETRANSLATE(B2647, ""en"", ""vi"")"),"Tác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bằn"&amp;"g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[[N01U12M23_34B"&amp;"45A56R67S78]8 b9ar0s1] và mang đến trải nghiệm nghe độc ​​đáo.")</f>
        <v>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[[N01U12M23_34B45A56R67S78]8 b9ar0s1] và mang đến trải nghiệm nghe độc ​​đáo.</v>
      </c>
      <c r="D2647" s="2"/>
    </row>
    <row r="2648">
      <c r="A2648" s="1" t="s">
        <v>1027</v>
      </c>
      <c r="B2648" s="1" t="s">
        <v>4161</v>
      </c>
      <c r="C2648" s="2" t="str">
        <f>IFERROR(__xludf.DUMMYFUNCTION("GOOGLETRANSLATE(B2648, ""en"", ""vi"")"),"Âm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t"&amp;"rong bố cục được sắp xếp theo cách tạo ra một cảm giác hoặc bầu không khí nhất định nhằm gợi lên một cảm xúc cụ thể ở người nghe. Nhờ đó, âm nhạc vừa cảm động vừa lôi cuốn, để lại ấn tượng lâu dài cho người nghe.")</f>
        <v>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trong bố cục được sắp xếp theo cách tạo ra một cảm giác hoặc bầu không khí nhất định nhằm gợi lên một cảm xúc cụ thể ở người nghe. Nhờ đó, âm nhạc vừa cảm động vừa lôi cuốn, để lại ấn tượng lâu dài cho người nghe.</v>
      </c>
      <c r="D2648" s="2"/>
    </row>
    <row r="2649">
      <c r="A2649" s="1" t="s">
        <v>4162</v>
      </c>
      <c r="B2649" s="1" t="s">
        <v>4163</v>
      </c>
      <c r="C2649" s="2" t="str">
        <f>IFERROR(__xludf.DUMMYFUNCTION("GOOGLETRANSLATE(B2649, ""en"", ""vi"")"),"Âm nhạc này mang đến trải nghiệm quyến rũ và đáng nhớ với phạm vi cao độ trong [R1A2N3G4E5] [oc0ta1ve2s3] và lựa chọn [[K01E12Y23]3 k4ey5]. Bài hát dài [T1M213] giây và có [[T01I12M23E34_45S56I67G78N89A90T01U12R23E34]4 t5im6e 7si8gn9at0ur1e2].")</f>
        <v>Âm nhạc này mang đến trải nghiệm quyến rũ và đáng nhớ với phạm vi cao độ trong [R1A2N3G4E5] [oc0ta1ve2s3] và lựa chọn [[K01E12Y23]3 k4ey5]. Bài hát dài [T1M213] giây và có [[T01I12M23E34_45S56I67G78N89A90T01U12R23E34]4 t5im6e 7si8gn9at0ur1e2].</v>
      </c>
      <c r="D2649" s="2"/>
    </row>
    <row r="2650">
      <c r="A2650" s="1" t="s">
        <v>352</v>
      </c>
      <c r="B2650" s="1" t="s">
        <v>4164</v>
      </c>
      <c r="C2650" s="2" t="str">
        <f>IFERROR(__xludf.DUMMYFUNCTION("GOOGLETRANSLATE(B2650, ""en"", ""vi"")"),"Dải cao độ [R1A2N3G4E5] [oc0ta1ve2s3] của bản nhạc này mang đến trải nghiệm nghe độc ​​đáo và đáng nhớ, kèm theo việc sử dụng [[K01E12Y23]3 k4ey5], truyền tải âm thanh độc đáo và cộng hưởng. Với thời lượng phát [T1M213] giây, nhịp điệu của bài hát này ở m"&amp;"ức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f>
        <v>Dải cao độ [R1A2N3G4E5] [oc0ta1ve2s3] của bản nhạc này mang đến trải nghiệm nghe độc ​​đáo và đáng nhớ, kèm theo việc sử dụng [[K01E12Y23]3 k4ey5], truyền tải âm thanh độc đáo và cộng hưởng. Với thời lượng phát [T1M213] giây, nhịp điệu của bài hát này ở mức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v>
      </c>
      <c r="D2650" s="2"/>
    </row>
    <row r="2651">
      <c r="A2651" s="1" t="s">
        <v>4165</v>
      </c>
      <c r="B2651" s="1" t="s">
        <v>4166</v>
      </c>
      <c r="C2651" s="2" t="str">
        <f>IFERROR(__xludf.DUMMYFUNCTION("GOOGLETRANSLATE(B2651, ""en"", ""vi"")"),"Âm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đượ"&amp;"c chơi ở nhịp [ti0me1 s2ig3na4tu5re6 o7f 8[T91I02M13E24_35S46I57G68N79A80T91U02R13E24]3], với đoạn [te0mp1o2] nhanh đặc trưng cho thể loại [G1E2N3R4E5] trong đó ly ngã.")</f>
        <v>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được chơi ở nhịp [ti0me1 s2ig3na4tu5re6 o7f 8[T91I02M13E24_35S46I57G68N79A80T91U02R13E24]3], với đoạn [te0mp1o2] nhanh đặc trưng cho thể loại [G1E2N3R4E5] trong đó ly ngã.</v>
      </c>
      <c r="D2651" s="2"/>
    </row>
    <row r="2652">
      <c r="A2652" s="1" t="s">
        <v>4167</v>
      </c>
      <c r="B2652" s="1" t="s">
        <v>4168</v>
      </c>
      <c r="C2652" s="2" t="str">
        <f>IFERROR(__xludf.DUMMYFUNCTION("GOOGLETRANSLATE(B2652, ""en"", ""vi"")"),"Bản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điể"&amp;"n hình, góp phần tạo nên âm thanh độc đáo. Bài hát có nhịp độ nhanh và không mang nét cổ điển của âm thanh [G1E2N3R4E5].")</f>
        <v>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điển hình, góp phần tạo nên âm thanh độc đáo. Bài hát có nhịp độ nhanh và không mang nét cổ điển của âm thanh [G1E2N3R4E5].</v>
      </c>
      <c r="D2652" s="2"/>
    </row>
    <row r="2653">
      <c r="A2653" s="1" t="s">
        <v>110</v>
      </c>
      <c r="B2653" s="1" t="s">
        <v>4169</v>
      </c>
      <c r="C2653" s="2" t="str">
        <f>IFERROR(__xludf.DUMMYFUNCTION("GOOGLETRANSLATE(B2653, ""en"", ""vi"")"),"Phạm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và"&amp;"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biế"&amp;"n đổi tinh tế về cao độ và nhịp điệu có thể có tác động đáng kể đến tác động cảm xúc của âm nhạc.")</f>
        <v>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biến đổi tinh tế về cao độ và nhịp điệu có thể có tác động đáng kể đến tác động cảm xúc của âm nhạc.</v>
      </c>
      <c r="D2653" s="2"/>
    </row>
    <row r="2654">
      <c r="A2654" s="1" t="s">
        <v>335</v>
      </c>
      <c r="B2654" s="1" t="s">
        <v>4170</v>
      </c>
      <c r="C2654" s="2" t="str">
        <f>IFERROR(__xludf.DUMMYFUNCTION("GOOGLETRANSLATE(B2654, ""en"", ""vi"")"),"Đoạn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[ti0"&amp;"me1 s2ig3na4tu5re6] của bản nhạc là [T1I2M3E4_5S6I7G8N9A0T1U2R3E4] và bài hát có tiết tấu chậm. Âm nhạc được xác định bởi [E1M2O3T4I5O6N7], tạo ra trải nghiệm nghe độc ​​đáo và mạnh mẽ cho khán giả.")</f>
        <v>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[ti0me1 s2ig3na4tu5re6] của bản nhạc là [T1I2M3E4_5S6I7G8N9A0T1U2R3E4] và bài hát có tiết tấu chậm. Âm nhạc được xác định bởi [E1M2O3T4I5O6N7], tạo ra trải nghiệm nghe độc ​​đáo và mạnh mẽ cho khán giả.</v>
      </c>
      <c r="D2654" s="2"/>
    </row>
    <row r="2655">
      <c r="A2655" s="1" t="s">
        <v>4171</v>
      </c>
      <c r="B2655" s="1" t="s">
        <v>4172</v>
      </c>
      <c r="C2655" s="2" t="str">
        <f>IFERROR(__xludf.DUMMYFUNCTION("GOOGLETRANSLATE(B2655, ""en"", ""vi"")"),"Đặc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[I1N2S3T4R5U6M7E8"&amp;"N9T0S1]. Âm nhạc này không phải là điển hình của âm thanh [G1E2N3R4E5] cổ điển, thể hiện một cách tiếp cận độc đáo và độc đáo đối với thể loại này.")</f>
        <v>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[I1N2S3T4R5U6M7E8N9T0S1]. Âm nhạc này không phải là điển hình của âm thanh [G1E2N3R4E5] cổ điển, thể hiện một cách tiếp cận độc đáo và độc đáo đối với thể loại này.</v>
      </c>
      <c r="D2655" s="2"/>
    </row>
    <row r="2656">
      <c r="A2656" s="1" t="s">
        <v>3290</v>
      </c>
      <c r="B2656" s="1" t="s">
        <v>4173</v>
      </c>
      <c r="C2656" s="2" t="str">
        <f>IFERROR(__xludf.DUMMYFUNCTION("GOOGLETRANSLATE(B2656, ""en"", ""vi"")"),"Bài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độc"&amp;" đáo. Mặc dù mang tính phi truyền thống [ti0me1 s2ig3na4tu5re6] nhưng bài hát vẫn giữ được âm thanh gắn kết và thể hiện sự linh hoạt, sáng tạo của người sáng tác.")</f>
        <v>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 đáo. Mặc dù mang tính phi truyền thống [ti0me1 s2ig3na4tu5re6] nhưng bài hát vẫn giữ được âm thanh gắn kết và thể hiện sự linh hoạt, sáng tạo của người sáng tác.</v>
      </c>
      <c r="D2656" s="2"/>
    </row>
    <row r="2657">
      <c r="A2657" s="1" t="s">
        <v>3196</v>
      </c>
      <c r="B2657" s="1" t="s">
        <v>4174</v>
      </c>
      <c r="C2657" s="2" t="str">
        <f>IFERROR(__xludf.DUMMYFUNCTION("GOOGLETRANSLATE(B2657, ""en"", ""vi"")"),"Bài hát này bao gồm [[N01U12M23_34B45A56R67S78]8 b9ar0s1] và có thời lượng [T1M213] giây.")</f>
        <v>Bài hát này bao gồm [[N01U12M23_34B45A56R67S78]8 b9ar0s1] và có thời lượng [T1M213] giây.</v>
      </c>
      <c r="D2657" s="2"/>
    </row>
    <row r="2658">
      <c r="A2658" s="1" t="s">
        <v>4175</v>
      </c>
      <c r="B2658" s="1" t="s">
        <v>4176</v>
      </c>
      <c r="C2658" s="2" t="str">
        <f>IFERROR(__xludf.DUMMYFUNCTION("GOOGLETRANSLATE(B2658, ""en"", ""vi"")"),"Bài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"&amp;"thanh [G1E2N3R4E5] cổ điển. Nó được chia thành [[N01U12M23_34B45A56R67S78]8 b9ar0s1], cho phép bố cục có cấu trúc và nhịp nhàng.")</f>
        <v>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thanh [G1E2N3R4E5] cổ điển. Nó được chia thành [[N01U12M23_34B45A56R67S78]8 b9ar0s1], cho phép bố cục có cấu trúc và nhịp nhàng.</v>
      </c>
      <c r="D2658" s="2"/>
    </row>
    <row r="2659">
      <c r="A2659" s="1" t="s">
        <v>726</v>
      </c>
      <c r="B2659" s="1" t="s">
        <v>4177</v>
      </c>
      <c r="C2659" s="2" t="str">
        <f>IFERROR(__xludf.DUMMYFUNCTION("GOOGLETRANSLATE(B2659, ""en"", ""vi"")"),"Âm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dụng"&amp;"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tạo"&amp;" nên bầu không khí chung của tác phẩm. [ti0me1 s2ig3na4tu5re6] của bài hát không mang tính quy ước mà chứa đầy [E1M2O3T4I5O6N7] giúp nâng cao hơn nữa tác động cảm xúc của nó đối với người nghe.")</f>
        <v>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 nên bầu không khí chung của tác phẩm. [ti0me1 s2ig3na4tu5re6] của bài hát không mang tính quy ước mà chứa đầy [E1M2O3T4I5O6N7] giúp nâng cao hơn nữa tác động cảm xúc của nó đối với người nghe.</v>
      </c>
      <c r="D2659" s="2"/>
    </row>
    <row r="2660">
      <c r="A2660" s="1" t="s">
        <v>333</v>
      </c>
      <c r="B2660" s="1" t="s">
        <v>4178</v>
      </c>
      <c r="C2660" s="2" t="str">
        <f>IFERROR(__xludf.DUMMYFUNCTION("GOOGLETRANSLATE(B2660, ""en"", ""vi"")"),"Bản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"&amp;"[ti0me1 s2ig3na4tu5re6] của âm nhạc là [T1I2M3E4_5S6I7G8N9A0T1U2R3E4], góp phần tạo nên tính chất nhịp độ nhanh của nó. Thông qua bố cục, âm nhạc truyền tải một cách hiệu quả [E1M2O3T4I5O6N7].")</f>
        <v>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[ti0me1 s2ig3na4tu5re6] của âm nhạc là [T1I2M3E4_5S6I7G8N9A0T1U2R3E4], góp phần tạo nên tính chất nhịp độ nhanh của nó. Thông qua bố cục, âm nhạc truyền tải một cách hiệu quả [E1M2O3T4I5O6N7].</v>
      </c>
      <c r="D2660" s="2"/>
    </row>
    <row r="2661">
      <c r="A2661" s="1" t="s">
        <v>481</v>
      </c>
      <c r="B2661" s="1" t="s">
        <v>4179</v>
      </c>
      <c r="C2661" s="2" t="str">
        <f>IFERROR(__xludf.DUMMYFUNCTION("GOOGLETRANSLATE(B2661, ""en"", ""vi"")"),"Phần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nh"&amp;"ịp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cá"&amp;"c bản nhạc khác cùng thể loại.")</f>
        <v>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các bản nhạc khác cùng thể loại.</v>
      </c>
      <c r="D2661" s="2"/>
    </row>
    <row r="2662">
      <c r="A2662" s="1" t="s">
        <v>110</v>
      </c>
      <c r="B2662" s="1" t="s">
        <v>4180</v>
      </c>
      <c r="C2662" s="2" t="str">
        <f>IFERROR(__xludf.DUMMYFUNCTION("GOOGLETRANSLATE(B2662, ""en"", ""vi"")"),"Trong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tạo"&amp;"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n"&amp;"hạc lớn hay một nghệ sĩ biểu diễn solo, việc sử dụng dải cao độ nhất quán có thể là một công cụ mạnh mẽ để định hình âm thanh tổng thể và tác động cảm xúc của một tác phẩm âm nhạc.")</f>
        <v>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nhạc lớn hay một nghệ sĩ biểu diễn solo, việc sử dụng dải cao độ nhất quán có thể là một công cụ mạnh mẽ để định hình âm thanh tổng thể và tác động cảm xúc của một tác phẩm âm nhạc.</v>
      </c>
      <c r="D2662" s="2"/>
    </row>
    <row r="2663">
      <c r="A2663" s="1" t="s">
        <v>4181</v>
      </c>
      <c r="B2663" s="1" t="s">
        <v>4182</v>
      </c>
      <c r="C2663" s="2" t="str">
        <f>IFERROR(__xludf.DUMMYFUNCTION("GOOGLETRANSLATE(B2663, ""en"", ""vi"")"),"Sự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sử"&amp;" dụng [ti0me1 s2ig3na4tu5re6], [T1I2M3E4_5S6I7G8N9A0T1U2R3E4] khác thường. Nhìn chung, sự kết hợp của các yếu tố âm nhạc này tạo nên trải nghiệm nghe độc ​​đáo và hấp dẫn.")</f>
        <v>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 dụng [ti0me1 s2ig3na4tu5re6], [T1I2M3E4_5S6I7G8N9A0T1U2R3E4] khác thường. Nhìn chung, sự kết hợp của các yếu tố âm nhạc này tạo nên trải nghiệm nghe độc ​​đáo và hấp dẫn.</v>
      </c>
      <c r="D2663" s="2"/>
    </row>
    <row r="2664">
      <c r="A2664" s="1" t="s">
        <v>1971</v>
      </c>
      <c r="B2664" s="1" t="s">
        <v>4183</v>
      </c>
      <c r="C2664" s="2" t="str">
        <f>IFERROR(__xludf.DUMMYFUNCTION("GOOGLETRANSLATE(B2664, ""en"", ""vi"")"),"Âm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giâ"&amp;"y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v"&amp;"ẫn có thể truyền tải [E1M2O3T4I5O6N7] một cách tự nhiên khi nó tiến triển qua [[N01U12M23_34B45A56R67S78]8 b9ar0s1].")</f>
        <v>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vẫn có thể truyền tải [E1M2O3T4I5O6N7] một cách tự nhiên khi nó tiến triển qua [[N01U12M23_34B45A56R67S78]8 b9ar0s1].</v>
      </c>
      <c r="D2664" s="2"/>
    </row>
    <row r="2665">
      <c r="A2665" s="1" t="s">
        <v>4184</v>
      </c>
      <c r="B2665" s="1" t="s">
        <v>4185</v>
      </c>
      <c r="C2665" s="2" t="str">
        <f>IFERROR(__xludf.DUMMYFUNCTION("GOOGLETRANSLATE(B2665, ""en"", ""vi"")"),"Việc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thanh"&amp;"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f>
        <v>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v>
      </c>
      <c r="D2665" s="2"/>
    </row>
    <row r="2666">
      <c r="A2666" s="1" t="s">
        <v>535</v>
      </c>
      <c r="B2666" s="1" t="s">
        <v>4186</v>
      </c>
      <c r="C2666" s="2" t="str">
        <f>IFERROR(__xludf.DUMMYFUNCTION("GOOGLETRANSLATE(B2666, ""en"", ""vi"")"),"Phạm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[te0mp1o2]"&amp;"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t"&amp;"hấp của nó. Không tuân theo âm thanh đặc trưng của phong cách [G1E2N3R4E5], ca khúc này mang đến trải nghiệm âm nhạc đặc sắc.")</f>
        <v>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thấp của nó. Không tuân theo âm thanh đặc trưng của phong cách [G1E2N3R4E5], ca khúc này mang đến trải nghiệm âm nhạc đặc sắc.</v>
      </c>
      <c r="D2666" s="2"/>
    </row>
    <row r="2667">
      <c r="A2667" s="1" t="s">
        <v>4187</v>
      </c>
      <c r="B2667" s="1" t="s">
        <v>4188</v>
      </c>
      <c r="C2667" s="2" t="str">
        <f>IFERROR(__xludf.DUMMYFUNCTION("GOOGLETRANSLATE(B2667, ""en"", ""vi"")"),"Bài hát này có thời lượng chạy [T1M213] giây và có nhịp điệu vừa phải. Âm nhạc tuân theo nhịp [T1I2M3E4_5S6I7G8N9A0T1U2R3E4] và mặc dù [I1N2S3T4R5U6M7E8N9T0] không phải là âm thanh chính được nghe trong bản giai điệu, bài hát được chia thành [[N01U12M23_3"&amp;"4B45A56R67S78]8 b9ar0s1].")</f>
        <v>Bài hát này có thời lượng chạy [T1M213] giây và có nhịp điệu vừa phải. Âm nhạc tuân theo nhịp [T1I2M3E4_5S6I7G8N9A0T1U2R3E4] và mặc dù [I1N2S3T4R5U6M7E8N9T0] không phải là âm thanh chính được nghe trong bản giai điệu, bài hát được chia thành [[N01U12M23_34B45A56R67S78]8 b9ar0s1].</v>
      </c>
      <c r="D2667" s="2"/>
    </row>
    <row r="2668">
      <c r="A2668" s="1" t="s">
        <v>4189</v>
      </c>
      <c r="B2668" s="1" t="s">
        <v>4190</v>
      </c>
      <c r="C2668" s="2" t="str">
        <f>IFERROR(__xludf.DUMMYFUNCTION("GOOGLETRANSLATE(B2668, ""en"", ""vi"")"),"Loại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nhạc"&amp;"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người"&amp;" nghe.")</f>
        <v>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 nghe.</v>
      </c>
      <c r="D2668" s="2"/>
    </row>
    <row r="2669">
      <c r="A2669" s="1" t="s">
        <v>4191</v>
      </c>
      <c r="B2669" s="1" t="s">
        <v>4192</v>
      </c>
      <c r="C2669" s="2" t="str">
        <f>IFERROR(__xludf.DUMMYFUNCTION("GOOGLETRANSLATE(B2669, ""en"", ""vi"")"),"Bản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[I1N2S3T4R"&amp;"5U6M7E8N9T0S1] rất quan trọng đối với âm nhạc và âm thanh của bài hát tuân theo các quy ước của phong cách [G1E2N3R4E5]. Với [[N01U12M23_34B45A56R67S78]8 b9ar0s1] xuyên suốt bài hát, nó mang đến một sáng tác độc đáo và hấp dẫn.")</f>
        <v>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[I1N2S3T4R5U6M7E8N9T0S1] rất quan trọng đối với âm nhạc và âm thanh của bài hát tuân theo các quy ước của phong cách [G1E2N3R4E5]. Với [[N01U12M23_34B45A56R67S78]8 b9ar0s1] xuyên suốt bài hát, nó mang đến một sáng tác độc đáo và hấp dẫn.</v>
      </c>
      <c r="D2669" s="2"/>
    </row>
    <row r="2670">
      <c r="A2670" s="1" t="s">
        <v>956</v>
      </c>
      <c r="B2670" s="1" t="s">
        <v>4193</v>
      </c>
      <c r="C2670" s="2" t="str">
        <f>IFERROR(__xludf.DUMMYFUNCTION("GOOGLETRANSLATE(B2670, ""en"", ""vi"")"),"Bản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nhị"&amp;"p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chất"&amp;" [E1M2O3T4I5O6N7] của nó tạo ra trải nghiệm nghe thú vị và độc đáo.")</f>
        <v>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 [E1M2O3T4I5O6N7] của nó tạo ra trải nghiệm nghe thú vị và độc đáo.</v>
      </c>
      <c r="D2670" s="2"/>
    </row>
    <row r="2671">
      <c r="A2671" s="1" t="s">
        <v>1011</v>
      </c>
      <c r="B2671" s="1" t="s">
        <v>4194</v>
      </c>
      <c r="C2671" s="2" t="str">
        <f>IFERROR(__xludf.DUMMYFUNCTION("GOOGLETRANSLATE(B2671, ""en"", ""vi"")"),"Nhịp điệu chậm rãi của bài hát kết hợp với lựa chọn [[K01E12Y23]3 k4ey5] mang lại trải nghiệm lôi cuốn và đáng nhớ cho người nghe.")</f>
        <v>Nhịp điệu chậm rãi của bài hát kết hợp với lựa chọn [[K01E12Y23]3 k4ey5] mang lại trải nghiệm lôi cuốn và đáng nhớ cho người nghe.</v>
      </c>
      <c r="D2671" s="2"/>
    </row>
    <row r="2672">
      <c r="A2672" s="1" t="s">
        <v>881</v>
      </c>
      <c r="B2672" s="1" t="s">
        <v>4195</v>
      </c>
      <c r="C2672" s="2" t="str">
        <f>IFERROR(__xludf.DUMMYFUNCTION("GOOGLETRANSLATE(B2672, ""en"", ""vi"")"),"Bản nhạc giai điệu của bản nhạc này không sử dụng [I1N2S3T4R5U6M7E8N9T0]. Mặc dù vậy, việc lựa chọn [[K01E12Y23]3 k4ey5] mang lại trải nghiệm hấp dẫn và đáng nhớ cho người nghe. Bài hát này có thời lượng [T1M213] giây và có [ti0me1 s2ig3na4tu5re6 o7f 8[T9"&amp;"1I02M13E24_35S46I57G68N79A80T91U02R13E24]3 không điển hình.")</f>
        <v>Bản nhạc giai điệu của bản nhạc này không sử dụng [I1N2S3T4R5U6M7E8N9T0]. Mặc dù vậy, việc lựa chọn [[K01E12Y23]3 k4ey5] mang lại trải nghiệm hấp dẫn và đáng nhớ cho người nghe. Bài hát này có thời lượng [T1M213] giây và có [ti0me1 s2ig3na4tu5re6 o7f 8[T91I02M13E24_35S46I57G68N79A80T91U02R13E24]3 không điển hình.</v>
      </c>
      <c r="D2672" s="2"/>
    </row>
    <row r="2673">
      <c r="A2673" s="1" t="s">
        <v>295</v>
      </c>
      <c r="B2673" s="1" t="s">
        <v>4196</v>
      </c>
      <c r="C2673" s="2" t="str">
        <f>IFERROR(__xludf.DUMMYFUNCTION("GOOGLETRANSLATE(B2673, ""en"", ""vi"")"),"Việc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t"&amp;"ính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d"&amp;"ụng [ke0y1] một cách sáng tạo và cách phối khí độc đáo.")</f>
        <v>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dụng [ke0y1] một cách sáng tạo và cách phối khí độc đáo.</v>
      </c>
      <c r="D2673" s="2"/>
    </row>
    <row r="2674">
      <c r="A2674" s="1" t="s">
        <v>4197</v>
      </c>
      <c r="B2674" s="1" t="s">
        <v>4198</v>
      </c>
      <c r="C2674" s="2" t="str">
        <f>IFERROR(__xludf.DUMMYFUNCTION("GOOGLETRANSLATE(B2674, ""en"", ""vi"")"),"Phạm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và"&amp;" tĩnh lặng. [I1N2S3T4R5U6M7E8N9T0S1] nên được đưa vào âm nhạc và [T1I2M3E4_5S6I7G8N9A0T1U2R3E4] là thước đo của âm nhạc. Chứa đầy [E1M2O3T4I5O6N7], âm nhạc bao gồm [[N01U12M23_34B45A56R67S78]8 b9ar0s1].")</f>
        <v>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 tĩnh lặng. [I1N2S3T4R5U6M7E8N9T0S1] nên được đưa vào âm nhạc và [T1I2M3E4_5S6I7G8N9A0T1U2R3E4] là thước đo của âm nhạc. Chứa đầy [E1M2O3T4I5O6N7], âm nhạc bao gồm [[N01U12M23_34B45A56R67S78]8 b9ar0s1].</v>
      </c>
      <c r="D2674" s="2"/>
    </row>
    <row r="2675">
      <c r="A2675" s="1" t="s">
        <v>110</v>
      </c>
      <c r="B2675" s="1" t="s">
        <v>4199</v>
      </c>
      <c r="C2675" s="2" t="str">
        <f>IFERROR(__xludf.DUMMYFUNCTION("GOOGLETRANSLATE(B2675, ""en"", ""vi"")"),"Phạm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t"&amp;"hận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r"&amp;"a bầu không khí hoặc tâm trạng riêng biệt, tùy thuộc vào các nốt cụ thể được sử dụng và cách chơi chúng.")</f>
        <v>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 bầu không khí hoặc tâm trạng riêng biệt, tùy thuộc vào các nốt cụ thể được sử dụng và cách chơi chúng.</v>
      </c>
      <c r="D2675" s="2"/>
    </row>
    <row r="2676">
      <c r="A2676" s="1" t="s">
        <v>4200</v>
      </c>
      <c r="B2676" s="1" t="s">
        <v>4201</v>
      </c>
      <c r="C2676" s="2" t="str">
        <f>IFERROR(__xludf.DUMMYFUNCTION("GOOGLETRANSLATE(B2676, ""en"", ""vi"")"),"Bài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s2ig"&amp;"3na4tu5re6] được sử dụng trong bài hát này không hề bình thường, thể hiện [T1I2M3E4_5S6I7G8N9A0T1U2R3E4]. Để nâng cao chất lượng âm nhạc, [I1N2S3T4R5U6M7E8N9T0S1] phải được làm nổi bật.")</f>
        <v>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s2ig3na4tu5re6] được sử dụng trong bài hát này không hề bình thường, thể hiện [T1I2M3E4_5S6I7G8N9A0T1U2R3E4]. Để nâng cao chất lượng âm nhạc, [I1N2S3T4R5U6M7E8N9T0S1] phải được làm nổi bật.</v>
      </c>
      <c r="D2676" s="2"/>
    </row>
    <row r="2677">
      <c r="A2677" s="1" t="s">
        <v>1243</v>
      </c>
      <c r="B2677" s="1" t="s">
        <v>4202</v>
      </c>
      <c r="C2677" s="2" t="str">
        <f>IFERROR(__xludf.DUMMYFUNCTION("GOOGLETRANSLATE(B2677, ""en"", ""vi"")"),"Âm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lo"&amp;"ại [G1E2N3R4E5], cách sắp xếp của bài hát đã bỏ qua việc sử dụng [I1N2S3T4R5U6M7E8N9T0S1]. Đồng hồ đo của âm nhạc là [T1I2M3E4_5S6I7G8N9A0T1U2R3E4].")</f>
        <v>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loại [G1E2N3R4E5], cách sắp xếp của bài hát đã bỏ qua việc sử dụng [I1N2S3T4R5U6M7E8N9T0S1]. Đồng hồ đo của âm nhạc là [T1I2M3E4_5S6I7G8N9A0T1U2R3E4].</v>
      </c>
      <c r="D2677" s="2"/>
    </row>
    <row r="2678">
      <c r="A2678" s="1" t="s">
        <v>381</v>
      </c>
      <c r="B2678" s="1" t="s">
        <v>4203</v>
      </c>
      <c r="C2678" s="2" t="str">
        <f>IFERROR(__xludf.DUMMYFUNCTION("GOOGLETRANSLATE(B2678, ""en"", ""vi"")"),"Bản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â"&amp;"m sắc sống động. Bằng cách sử dụng nhiều loại cao độ và nhạc cụ, buổi biểu diễn âm nhạc có thể truyền tải nhiều cảm xúc và tâm trạng phong phú và đa dạng, tạo ra trải nghiệm nghe thực sự quyến rũ cho khán giả.")</f>
        <v>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âm sắc sống động. Bằng cách sử dụng nhiều loại cao độ và nhạc cụ, buổi biểu diễn âm nhạc có thể truyền tải nhiều cảm xúc và tâm trạng phong phú và đa dạng, tạo ra trải nghiệm nghe thực sự quyến rũ cho khán giả.</v>
      </c>
      <c r="D2678" s="2"/>
    </row>
    <row r="2679">
      <c r="A2679" s="1" t="s">
        <v>4204</v>
      </c>
      <c r="B2679" s="1" t="s">
        <v>4205</v>
      </c>
      <c r="C2679" s="2" t="str">
        <f>IFERROR(__xludf.DUMMYFUNCTION("GOOGLETRANSLATE(B2679, ""en"", ""vi"")"),"Bài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nhạc."&amp;" Khía cạnh độc đáo này của bài hát tạo thêm yếu tố bất ngờ và thích thú cho người nghe, thể hiện sự sáng tạo và sẵn sàng khám phá lãnh thổ âm thanh mới của người nghệ sĩ.")</f>
        <v>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 Khía cạnh độc đáo này của bài hát tạo thêm yếu tố bất ngờ và thích thú cho người nghe, thể hiện sự sáng tạo và sẵn sàng khám phá lãnh thổ âm thanh mới của người nghệ sĩ.</v>
      </c>
      <c r="D2679" s="2"/>
    </row>
    <row r="2680">
      <c r="A2680" s="1" t="s">
        <v>713</v>
      </c>
      <c r="B2680" s="1" t="s">
        <v>4206</v>
      </c>
      <c r="C2680" s="2" t="str">
        <f>IFERROR(__xludf.DUMMYFUNCTION("GOOGLETRANSLATE(B2680, ""en"", ""vi"")"),"Loại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khô"&amp;"ng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p"&amp;"hẩm, ở mức vừa phải [te0mp1o2]. Cuối cùng, âm nhạc tràn ngập [E1M2O3T4I5O6N7], khiến nó trở thành một trải nghiệm nghe thực sự quyến rũ.")</f>
        <v>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phẩm, ở mức vừa phải [te0mp1o2]. Cuối cùng, âm nhạc tràn ngập [E1M2O3T4I5O6N7], khiến nó trở thành một trải nghiệm nghe thực sự quyến rũ.</v>
      </c>
      <c r="D2680" s="2"/>
    </row>
    <row r="2681">
      <c r="A2681" s="1" t="s">
        <v>4207</v>
      </c>
      <c r="B2681" s="1" t="s">
        <v>4208</v>
      </c>
      <c r="C2681" s="2" t="str">
        <f>IFERROR(__xludf.DUMMYFUNCTION("GOOGLETRANSLATE(B2681, ""en"", ""vi"")"),"Bài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s2ig3n"&amp;"a4tu5re6]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độc"&amp;" đáo và quyến rũ.")</f>
        <v>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 đáo và quyến rũ.</v>
      </c>
      <c r="D2681" s="2"/>
    </row>
    <row r="2682">
      <c r="A2682" s="1" t="s">
        <v>4209</v>
      </c>
      <c r="B2682" s="1" t="s">
        <v>4210</v>
      </c>
      <c r="C2682" s="2" t="str">
        <f>IFERROR(__xludf.DUMMYFUNCTION("GOOGLETRANSLATE(B2682, ""en"", ""vi"")"),"Bài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"&amp;"động tổng thể của bài hát.")</f>
        <v>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động tổng thể của bài hát.</v>
      </c>
      <c r="D2682" s="2"/>
    </row>
    <row r="2683">
      <c r="A2683" s="1" t="s">
        <v>889</v>
      </c>
      <c r="B2683" s="1" t="s">
        <v>4211</v>
      </c>
      <c r="C2683" s="2" t="str">
        <f>IFERROR(__xludf.DUMMYFUNCTION("GOOGLETRANSLATE(B2683, ""en"", ""vi"")"),"Nhịp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thể"&amp;"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k"&amp;"hi nghe.")</f>
        <v>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khi nghe.</v>
      </c>
      <c r="D2683" s="2"/>
    </row>
    <row r="2684">
      <c r="A2684" s="1" t="s">
        <v>4212</v>
      </c>
      <c r="B2684" s="1" t="s">
        <v>4213</v>
      </c>
      <c r="C2684" s="2" t="str">
        <f>IFERROR(__xludf.DUMMYFUNCTION("GOOGLETRANSLATE(B2684, ""en"", ""vi"")"),"Bầu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"&amp;"để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f>
        <v>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v>
      </c>
      <c r="D2684" s="2"/>
    </row>
    <row r="2685">
      <c r="A2685" s="1" t="s">
        <v>4214</v>
      </c>
      <c r="B2685" s="1" t="s">
        <v>4215</v>
      </c>
      <c r="C2685" s="2" t="str">
        <f>IFERROR(__xludf.DUMMYFUNCTION("GOOGLETRANSLATE(B2685, ""en"", ""vi"")"),"Phạm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f>
        <v>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v>
      </c>
      <c r="D2685" s="2"/>
    </row>
    <row r="2686">
      <c r="A2686" s="1" t="s">
        <v>4216</v>
      </c>
      <c r="B2686" s="1" t="s">
        <v>4217</v>
      </c>
      <c r="C2686" s="2" t="str">
        <f>IFERROR(__xludf.DUMMYFUNCTION("GOOGLETRANSLATE(B2686, ""en"", ""vi"")"),"Bản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trưng"&amp;" bởi âm thanh [G1E2N3R4E5].")</f>
        <v>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 bởi âm thanh [G1E2N3R4E5].</v>
      </c>
      <c r="D2686" s="2"/>
    </row>
    <row r="2687">
      <c r="A2687" s="1" t="s">
        <v>4218</v>
      </c>
      <c r="B2687" s="1" t="s">
        <v>4219</v>
      </c>
      <c r="C2687" s="2" t="str">
        <f>IFERROR(__xludf.DUMMYFUNCTION("GOOGLETRANSLATE(B2687, ""en"", ""vi"")"),"[[K01E12Y23]3 k4ey5] trong bản nhạc này mang đến âm thanh mạnh mẽ và đáng nhớ khi bài hát phát trong [T1M213] giây với [te0mp1o2] nhịp độ nhanh và [[T01I12M23E34_45S56I67G78N89A90T01U12R23E34]4 t5im6e 7si8gn9at0ur1 e2]. Không có [I1N2S3T4R5U6M7E8N9T0S1], "&amp;"bài hát mang nhịp điệu nhẹ nhàng đồng thời truyền tải [E1M2O3T4I5O6N7].")</f>
        <v>[[K01E12Y23]3 k4ey5] trong bản nhạc này mang đến âm thanh mạnh mẽ và đáng nhớ khi bài hát phát trong [T1M213] giây với [te0mp1o2] nhịp độ nhanh và [[T01I12M23E34_45S56I67G78N89A90T01U12R23E34]4 t5im6e 7si8gn9at0ur1 e2]. Không có [I1N2S3T4R5U6M7E8N9T0S1], bài hát mang nhịp điệu nhẹ nhàng đồng thời truyền tải [E1M2O3T4I5O6N7].</v>
      </c>
      <c r="D2687" s="2"/>
    </row>
    <row r="2688">
      <c r="A2688" s="1" t="s">
        <v>699</v>
      </c>
      <c r="B2688" s="1" t="s">
        <v>4220</v>
      </c>
      <c r="C2688" s="2" t="str">
        <f>IFERROR(__xludf.DUMMYFUNCTION("GOOGLETRANSLATE(B2688, ""en"", ""vi"")"),"Bài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7si8gn9at0ur1e2"&amp;"] và phạm vi cao độ nằm trong [R1A2N3G4E5] [oc0ta1ve2s3]. [[K01E12Y23]3 k4ey5] thêm hương vị độc đáo cho âm nhạc và chúng tôi khuyên bạn nên đưa [I1N2S3T4R5U6M7E8N9T0S1] vào bản phối khí để bổ sung cảm giác tràn đầy năng lượng.")</f>
        <v>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 và phạm vi cao độ nằm trong [R1A2N3G4E5] [oc0ta1ve2s3]. [[K01E12Y23]3 k4ey5] thêm hương vị độc đáo cho âm nhạc và chúng tôi khuyên bạn nên đưa [I1N2S3T4R5U6M7E8N9T0S1] vào bản phối khí để bổ sung cảm giác tràn đầy năng lượng.</v>
      </c>
      <c r="D2688" s="2"/>
    </row>
    <row r="2689">
      <c r="A2689" s="1" t="s">
        <v>1223</v>
      </c>
      <c r="B2689" s="1" t="s">
        <v>4221</v>
      </c>
      <c r="C2689" s="2" t="str">
        <f>IFERROR(__xludf.DUMMYFUNCTION("GOOGLETRANSLATE(B2689, ""en"", ""vi"")"),"Âm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cục"&amp;".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và"&amp;" giai điệu chung của tác phẩm. Cùng với nhau, những yếu tố này kết hợp để tạo ra trải nghiệm âm nhạc đáng nhớ và có tác động mạnh mẽ.")</f>
        <v>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 giai điệu chung của tác phẩm. Cùng với nhau, những yếu tố này kết hợp để tạo ra trải nghiệm âm nhạc đáng nhớ và có tác động mạnh mẽ.</v>
      </c>
      <c r="D2689" s="2"/>
    </row>
    <row r="2690">
      <c r="A2690" s="1" t="s">
        <v>726</v>
      </c>
      <c r="B2690" s="1" t="s">
        <v>4222</v>
      </c>
      <c r="C2690" s="2" t="str">
        <f>IFERROR(__xludf.DUMMYFUNCTION("GOOGLETRANSLATE(B2690, ""en"", ""vi"")"),"Màn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["&amp;"I1N2S3T4R5U6M7E8N9T0S1].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"&amp;"đặc biệt khiến nó trở nên khác biệt so với những bản nhạc khác.")</f>
        <v>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đặc biệt khiến nó trở nên khác biệt so với những bản nhạc khác.</v>
      </c>
      <c r="D2690" s="2"/>
    </row>
    <row r="2691">
      <c r="A2691" s="1" t="s">
        <v>4223</v>
      </c>
      <c r="B2691" s="1" t="s">
        <v>4224</v>
      </c>
      <c r="C2691" s="2" t="str">
        <f>IFERROR(__xludf.DUMMYFUNCTION("GOOGLETRANSLATE(B2691, ""en"", ""vi"")"),"Âm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o7f"&amp;"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nh"&amp;"ạc. Tổng cộng, bài hát bao gồm [[N01U12M23_34B45A56R67S78]8 b9ar0s1], tạo nên một bố cục hấp dẫn và phức tạp.")</f>
        <v>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nhạc. Tổng cộng, bài hát bao gồm [[N01U12M23_34B45A56R67S78]8 b9ar0s1], tạo nên một bố cục hấp dẫn và phức tạp.</v>
      </c>
      <c r="D2691" s="2"/>
    </row>
    <row r="2692">
      <c r="A2692" s="1" t="s">
        <v>2338</v>
      </c>
      <c r="B2692" s="1" t="s">
        <v>4225</v>
      </c>
      <c r="C2692" s="2" t="str">
        <f>IFERROR(__xludf.DUMMYFUNCTION("GOOGLETRANSLATE(B2692, ""en"", ""vi"")"),"Phạm vi cao độ của bản nhạc này là [R1A2N3G4E5] [oc0ta1ve2s3] mang lại trải nghiệm nghe độc ​​đáo và đáng nhớ, trong khi [[K01E12Y23]3 k4ey5] mang lại chất lượng cảm xúc đặc biệt. Bài hát kéo dài [T1M213] giây và sử dụng [[T01I12M23E34_45S56I67G78N89A90T0"&amp;"1U12R23E34]4 t5im6e 7si8gn9at0ur1e2]. Mặc dù có tính chất chậm rãi nhưng bản nhạc này nổi bật so với âm thanh [G1E2N3R4E5] điển hình.")</f>
        <v>Phạm vi cao độ của bản nhạc này là [R1A2N3G4E5] [oc0ta1ve2s3] mang lại trải nghiệm nghe độc ​​đáo và đáng nhớ, trong khi [[K01E12Y23]3 k4ey5] mang lại chất lượng cảm xúc đặc biệt. Bài hát kéo dài [T1M213] giây và sử dụng [[T01I12M23E34_45S56I67G78N89A90T01U12R23E34]4 t5im6e 7si8gn9at0ur1e2]. Mặc dù có tính chất chậm rãi nhưng bản nhạc này nổi bật so với âm thanh [G1E2N3R4E5] điển hình.</v>
      </c>
      <c r="D2692" s="2"/>
    </row>
    <row r="2693">
      <c r="A2693" s="1" t="s">
        <v>400</v>
      </c>
      <c r="B2693" s="1" t="s">
        <v>4226</v>
      </c>
      <c r="C2693" s="2" t="str">
        <f>IFERROR(__xludf.DUMMYFUNCTION("GOOGLETRANSLATE(B2693, ""en"", ""vi"")"),"Độ dài của bài hát này là [T1M213] giây.")</f>
        <v>Độ dài của bài hát này là [T1M213] giây.</v>
      </c>
      <c r="D2693" s="2"/>
    </row>
    <row r="2694">
      <c r="A2694" s="1" t="s">
        <v>202</v>
      </c>
      <c r="B2694" s="1" t="s">
        <v>4227</v>
      </c>
      <c r="C2694" s="2" t="str">
        <f>IFERROR(__xludf.DUMMYFUNCTION("GOOGLETRANSLATE(B2694, ""en"", ""vi"")"),"Việc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[[K01E"&amp;"12Y23]3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"&amp;"tượng khó phai.")</f>
        <v>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tượng khó phai.</v>
      </c>
      <c r="D2694" s="2"/>
    </row>
    <row r="2695">
      <c r="A2695" s="1" t="s">
        <v>81</v>
      </c>
      <c r="B2695" s="1" t="s">
        <v>4228</v>
      </c>
      <c r="C2695" s="2" t="str">
        <f>IFERROR(__xludf.DUMMYFUNCTION("GOOGLETRANSLATE(B2695, ""en"", ""vi"")"),"Bản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nh"&amp;"àng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đ"&amp;"ẹp đẽ và hài hòa của nhiều yếu tố âm nhạc khác nhau, tạo nên một trải nghiệm thú vị cho bất kỳ người nghe nào.")</f>
        <v>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đẹp đẽ và hài hòa của nhiều yếu tố âm nhạc khác nhau, tạo nên một trải nghiệm thú vị cho bất kỳ người nghe nào.</v>
      </c>
      <c r="D2695" s="2"/>
    </row>
    <row r="2696">
      <c r="A2696" s="1" t="s">
        <v>469</v>
      </c>
      <c r="B2696" s="1" t="s">
        <v>4229</v>
      </c>
      <c r="C2696" s="2" t="str">
        <f>IFERROR(__xludf.DUMMYFUNCTION("GOOGLETRANSLATE(B2696, ""en"", ""vi"")"),"Bản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chọn"&amp;" cho bài hát này không phổ biến và nó di chuyển với tốc độ nhanh. Tràn đầy [E1M2O3T4I5O6N7], âm nhạc tạo nên trải nghiệm quyến rũ.")</f>
        <v>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 cho bài hát này không phổ biến và nó di chuyển với tốc độ nhanh. Tràn đầy [E1M2O3T4I5O6N7], âm nhạc tạo nên trải nghiệm quyến rũ.</v>
      </c>
      <c r="D2696" s="2"/>
    </row>
    <row r="2697">
      <c r="A2697" s="1" t="s">
        <v>2708</v>
      </c>
      <c r="B2697" s="1" t="s">
        <v>4230</v>
      </c>
      <c r="C2697" s="2" t="str">
        <f>IFERROR(__xludf.DUMMYFUNCTION("GOOGLETRANSLATE(B2697, ""en"", ""vi"")"),"Âm nhạc này mang đến trải nghiệm quyến rũ và đáng nhớ thông qua nhiều yếu tố khác nhau góp phần tạo nên phong cách độc đáo của nó. Phạm vi cao độ nhỏ gọn của [R1A2N3G4E5] [oc0ta1ve2s3] mang đến màn trình diễn âm nhạc tập trung và có tác động mạnh mẽ. Việc"&amp;" lựa chọn [[K01E12Y23]3 k4ey5] sẽ bổ sung cho hiệu ứng này, nâng cao tác động tổng thể của âm nhạc. Ngoài ra, nhịp điệu đều đặn và vừa phải do [I1N2S3T4R5U6M7E8N9T0S1] chơi, đảm bảo tính nhất quán và mạch lạc trong âm nhạc của bản nhạc. Âm nhạc [[T01I12M2"&amp;"3E34_45S56I67G78N89A90T01U12R23E34]4 t5im6e 7si8gn9at0ur1e2] và [te0mp1o2] vừa phải càng nâng cao đặc điểm nhịp điệu của nó. Hơn nữa, âm nhạc không tuân theo truyền thống của phong cách [G1E2N3R4E5], tạo ra âm thanh mới mẻ và sáng tạo, khiến nó khác biệt "&amp;"với các quy ước về thể loại truyền thống. Nhìn chung, bản nhạc này mang lại trải nghiệm nghe khác biệt và quyến rũ, đặc trưng bởi sự kết hợp độc đáo giữa nhiều yếu tố âm nhạc khác nhau.")</f>
        <v>Âm nhạc này mang đến trải nghiệm quyến rũ và đáng nhớ thông qua nhiều yếu tố khác nhau góp phần tạo nên phong cách độc đáo của nó. Phạm vi cao độ nhỏ gọn của [R1A2N3G4E5] [oc0ta1ve2s3] mang đến màn trình diễn âm nhạc tập trung và có tác động mạnh mẽ. Việc lựa chọn [[K01E12Y23]3 k4ey5] sẽ bổ sung cho hiệu ứng này, nâng cao tác động tổng thể của âm nhạc. Ngoài ra, nhịp điệu đều đặn và vừa phải do [I1N2S3T4R5U6M7E8N9T0S1] chơi, đảm bảo tính nhất quán và mạch lạc trong âm nhạc của bản nhạc. Âm nhạc [[T01I12M23E34_45S56I67G78N89A90T01U12R23E34]4 t5im6e 7si8gn9at0ur1e2] và [te0mp1o2] vừa phải càng nâng cao đặc điểm nhịp điệu của nó. Hơn nữa, âm nhạc không tuân theo truyền thống của phong cách [G1E2N3R4E5], tạo ra âm thanh mới mẻ và sáng tạo, khiến nó khác biệt với các quy ước về thể loại truyền thống. Nhìn chung, bản nhạc này mang lại trải nghiệm nghe khác biệt và quyến rũ, đặc trưng bởi sự kết hợp độc đáo giữa nhiều yếu tố âm nhạc khác nhau.</v>
      </c>
      <c r="D2697" s="2"/>
    </row>
    <row r="2698">
      <c r="A2698" s="1" t="s">
        <v>318</v>
      </c>
      <c r="B2698" s="1" t="s">
        <v>4231</v>
      </c>
      <c r="C2698" s="2" t="str">
        <f>IFERROR(__xludf.DUMMYFUNCTION("GOOGLETRANSLATE(B2698, ""en"", ""vi"")"),"Âm nhạc có [ti0me1 s2ig3na4tu5re6 o7f 8[T91I02M13E24_35S46I57G68N79A80T91U02R13E24]3] và phạm vi cao độ của nó nằm trong [R1A2N3G4E5] [oc0ta1ve2s3]. Bao gồm [[N01U12M23_34B45A56R67S78]8 b9ar0s1], bài hát này không có bất kỳ [I1N2S3T4R5U6M7E8N9T0S1] nào tr"&amp;"ong cách sắp xếp của nó.")</f>
        <v>Âm nhạc có [ti0me1 s2ig3na4tu5re6 o7f 8[T91I02M13E24_35S46I57G68N79A80T91U02R13E24]3] và phạm vi cao độ của nó nằm trong [R1A2N3G4E5] [oc0ta1ve2s3]. Bao gồm [[N01U12M23_34B45A56R67S78]8 b9ar0s1], bài hát này không có bất kỳ [I1N2S3T4R5U6M7E8N9T0S1] nào trong cách sắp xếp của nó.</v>
      </c>
      <c r="D2698" s="2"/>
    </row>
    <row r="2699">
      <c r="A2699" s="1" t="s">
        <v>4232</v>
      </c>
      <c r="B2699" s="1" t="s">
        <v>4233</v>
      </c>
      <c r="C2699" s="2" t="str">
        <f>IFERROR(__xludf.DUMMYFUNCTION("GOOGLETRANSLATE(B2699, ""en"", ""vi"")"),"Việc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[T1M21"&amp;"3] giây.")</f>
        <v>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[T1M213] giây.</v>
      </c>
      <c r="D2699" s="2"/>
    </row>
    <row r="2700">
      <c r="A2700" s="1" t="s">
        <v>4234</v>
      </c>
      <c r="B2700" s="1" t="s">
        <v>4235</v>
      </c>
      <c r="C2700" s="2" t="str">
        <f>IFERROR(__xludf.DUMMYFUNCTION("GOOGLETRANSLATE(B2700, ""en"", ""vi"")"),"Âm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đ"&amp;"iển hình của phong cách [G1E2N3R4E5], bài hát này tiến triển trong [[N01U12M23_34B45A56R67S78]8 b9ar0s1] và có độ dài [T1M213] giây khi ở trong [T1I2M3E4_5S6I7G8N9A0T1U2R3E4].")</f>
        <v>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điển hình của phong cách [G1E2N3R4E5], bài hát này tiến triển trong [[N01U12M23_34B45A56R67S78]8 b9ar0s1] và có độ dài [T1M213] giây khi ở trong [T1I2M3E4_5S6I7G8N9A0T1U2R3E4].</v>
      </c>
      <c r="D2700" s="2"/>
    </row>
    <row r="2701">
      <c r="A2701" s="1" t="s">
        <v>53</v>
      </c>
      <c r="B2701" s="1" t="s">
        <v>4236</v>
      </c>
      <c r="C2701" s="2" t="str">
        <f>IFERROR(__xludf.DUMMYFUNCTION("GOOGLETRANSLATE(B2701, ""en"", ""vi"")"),"Trong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ch"&amp;"o âm nhạc. Bằng cách sử dụng một phạm vi cao độ cụ thể và [ke0y1] cùng nhau, các nhạc sĩ có thể tạo ra trải nghiệm âm nhạc khác biệt và đáng nhớ cho người nghe của họ.")</f>
        <v>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cho âm nhạc. Bằng cách sử dụng một phạm vi cao độ cụ thể và [ke0y1] cùng nhau, các nhạc sĩ có thể tạo ra trải nghiệm âm nhạc khác biệt và đáng nhớ cho người nghe của họ.</v>
      </c>
      <c r="D2701" s="2"/>
    </row>
    <row r="2702">
      <c r="A2702" s="1" t="s">
        <v>4237</v>
      </c>
      <c r="B2702" s="1" t="s">
        <v>4238</v>
      </c>
      <c r="C2702" s="2" t="str">
        <f>IFERROR(__xludf.DUMMYFUNCTION("GOOGLETRANSLATE(B2702, ""en"", ""vi"")"),"Âm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khô"&amp;"ng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f>
        <v>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v>
      </c>
      <c r="D2702" s="2"/>
    </row>
    <row r="2703">
      <c r="A2703" s="1" t="s">
        <v>1686</v>
      </c>
      <c r="B2703" s="1" t="s">
        <v>4239</v>
      </c>
      <c r="C2703" s="2" t="str">
        <f>IFERROR(__xludf.DUMMYFUNCTION("GOOGLETRANSLATE(B2703, ""en"", ""vi"")"),"Nhịp điệu của nó ổn định và nhất quán. Giai điệu nhẹ nhàng và hài hòa. Các nhạc cụ hòa quyện với nhau một cách liền mạch để tạo ra âm thanh êm dịu. Nhìn chung, âm nhạc có tác dụng xoa dịu người nghe.")</f>
        <v>Nhịp điệu của nó ổn định và nhất quán. Giai điệu nhẹ nhàng và hài hòa. Các nhạc cụ hòa quyện với nhau một cách liền mạch để tạo ra âm thanh êm dịu. Nhìn chung, âm nhạc có tác dụng xoa dịu người nghe.</v>
      </c>
      <c r="D2703" s="2"/>
    </row>
    <row r="2704">
      <c r="A2704" s="1" t="s">
        <v>797</v>
      </c>
      <c r="B2704" s="1" t="s">
        <v>4240</v>
      </c>
      <c r="C2704" s="2" t="str">
        <f>IFERROR(__xludf.DUMMYFUNCTION("GOOGLETRANSLATE(B2704, ""en"", ""vi"")"),"Bài hát tiến triển qua [[N01U12M23_34B45A56R67S78]8 b9ar0s1].")</f>
        <v>Bài hát tiến triển qua [[N01U12M23_34B45A56R67S78]8 b9ar0s1].</v>
      </c>
      <c r="D2704" s="2"/>
    </row>
    <row r="2705">
      <c r="A2705" s="1" t="s">
        <v>223</v>
      </c>
      <c r="B2705" s="1" t="s">
        <v>4241</v>
      </c>
      <c r="C2705" s="2" t="str">
        <f>IFERROR(__xludf.DUMMYFUNCTION("GOOGLETRANSLATE(B2705, ""en"", ""vi"")"),"Phạm vi cao độ của bản nhạc này là [R1A2N3G4E5] [oc0ta1ve2s3] mang đến trải nghiệm nghe độc ​​đáo và đáng nhớ, được bổ sung bởi [te0mp1o2] chậm rãi và thư giãn của bài hát.")</f>
        <v>Phạm vi cao độ của bản nhạc này là [R1A2N3G4E5] [oc0ta1ve2s3] mang đến trải nghiệm nghe độc ​​đáo và đáng nhớ, được bổ sung bởi [te0mp1o2] chậm rãi và thư giãn của bài hát.</v>
      </c>
      <c r="D2705" s="2"/>
    </row>
    <row r="2706">
      <c r="A2706" s="1" t="s">
        <v>4242</v>
      </c>
      <c r="B2706" s="1" t="s">
        <v>4243</v>
      </c>
      <c r="C2706" s="2" t="str">
        <f>IFERROR(__xludf.DUMMYFUNCTION("GOOGLETRANSLATE(B2706, ""en"", ""vi"")"),"[[K01E12Y23]3 k4ey5] mang đến cho bản nhạc này một chất lượng cảm xúc đặc biệt được xác định bởi [E1M2O3T4I5O6N7] của nó. [te0mp1o2] của bài hát vừa phải và nhạc được phát ở mức [[T01I12M23E34_45S56I67G78N89A90T01U12R23E34]4 t5im6e 7si8gn9at0ur1e2], góp p"&amp;"hần tạo nên đặc tính tốc độ thấp của nó. Nhìn chung, sự kết hợp của các yếu tố âm nhạc này tạo nên trải nghiệm nghe độc ​​đáo và giàu cảm xúc.")</f>
        <v>[[K01E12Y23]3 k4ey5] mang đến cho bản nhạc này một chất lượng cảm xúc đặc biệt được xác định bởi [E1M2O3T4I5O6N7] của nó. [te0mp1o2] của bài hát vừa phải và nhạc được phát ở mức [[T01I12M23E34_45S56I67G78N89A90T01U12R23E34]4 t5im6e 7si8gn9at0ur1e2], góp phần tạo nên đặc tính tốc độ thấp của nó. Nhìn chung, sự kết hợp của các yếu tố âm nhạc này tạo nên trải nghiệm nghe độc ​​đáo và giàu cảm xúc.</v>
      </c>
      <c r="D2706" s="2"/>
    </row>
    <row r="2707">
      <c r="A2707" s="1" t="s">
        <v>1097</v>
      </c>
      <c r="B2707" s="1" t="s">
        <v>4244</v>
      </c>
      <c r="C2707" s="2" t="str">
        <f>IFERROR(__xludf.DUMMYFUNCTION("GOOGLETRANSLATE(B2707, ""en"", ""vi"")"),"Dải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k"&amp;"ết hợp giữa dải cao độ mở rộng và [ti0me1 s2ig3na4tu5re6] không đều tạo ra trải nghiệm nghe độc ​​đáo và quyến rũ, thu hút người nghe bằng cường độ cảm xúc và những khúc quanh âm nhạc bất ngờ.")</f>
        <v>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kết hợp giữa dải cao độ mở rộng và [ti0me1 s2ig3na4tu5re6] không đều tạo ra trải nghiệm nghe độc ​​đáo và quyến rũ, thu hút người nghe bằng cường độ cảm xúc và những khúc quanh âm nhạc bất ngờ.</v>
      </c>
      <c r="D2707" s="2"/>
    </row>
    <row r="2708">
      <c r="A2708" s="1" t="s">
        <v>4245</v>
      </c>
      <c r="B2708" s="1" t="s">
        <v>4246</v>
      </c>
      <c r="C2708" s="2" t="str">
        <f>IFERROR(__xludf.DUMMYFUNCTION("GOOGLETRANSLATE(B2708, ""en"", ""vi"")"),"Việc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k"&amp;"éo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bật"&amp;" tài năng của người sáng tạo ra nó.")</f>
        <v>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 tài năng của người sáng tạo ra nó.</v>
      </c>
      <c r="D2708" s="2"/>
    </row>
    <row r="2709">
      <c r="A2709" s="1" t="s">
        <v>1108</v>
      </c>
      <c r="B2709" s="1" t="s">
        <v>4247</v>
      </c>
      <c r="C2709" s="2" t="str">
        <f>IFERROR(__xludf.DUMMYFUNCTION("GOOGLETRANSLATE(B2709, ""en"", ""vi"")"),"Với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kí"&amp;"ch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b9a"&amp;"r0s1] xuyên suốt bài hát, bố cục mở ra và phát triển, thể hiện tầm nhìn sáng tạo của nghệ sĩ.")</f>
        <v>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b9ar0s1] xuyên suốt bài hát, bố cục mở ra và phát triển, thể hiện tầm nhìn sáng tạo của nghệ sĩ.</v>
      </c>
      <c r="D2709" s="2"/>
    </row>
    <row r="2710">
      <c r="A2710" s="1" t="s">
        <v>1686</v>
      </c>
      <c r="B2710" s="1" t="s">
        <v>4248</v>
      </c>
      <c r="C2710" s="2" t="str">
        <f>IFERROR(__xludf.DUMMYFUNCTION("GOOGLETRANSLATE(B2710, ""en"", ""vi"")"),"Nó tạo ra một bầu không khí thư giãn và yên bình. Giai điệu đơn giản nhưng đẹp. Các nhạc cụ hòa quyện với nhau một cách hài hòa. Hiệu ứng tổng thể là làm dịu và nhẹ nhàng.")</f>
        <v>Nó tạo ra một bầu không khí thư giãn và yên bình. Giai điệu đơn giản nhưng đẹp. Các nhạc cụ hòa quyện với nhau một cách hài hòa. Hiệu ứng tổng thể là làm dịu và nhẹ nhàng.</v>
      </c>
      <c r="D2710" s="2"/>
    </row>
    <row r="2711">
      <c r="A2711" s="1" t="s">
        <v>4249</v>
      </c>
      <c r="B2711" s="1" t="s">
        <v>4250</v>
      </c>
      <c r="C2711" s="2" t="str">
        <f>IFERROR(__xludf.DUMMYFUNCTION("GOOGLETRANSLATE(B2711, ""en"", ""vi"")"),"Bài hát có thời lượng [T1M213] giây và có [ti0me1 s2ig3na4tu5re6] khác thường. Nhịp điệu của nó vừa phải và nhất quán, nhưng nó không mang đặc điểm xác định của phong cách [G1E2N3R4E5]. Bài hát bao gồm [[N01U12M23_34B45A56R67S78]8 b9ar0s1].")</f>
        <v>Bài hát có thời lượng [T1M213] giây và có [ti0me1 s2ig3na4tu5re6] khác thường. Nhịp điệu của nó vừa phải và nhất quán, nhưng nó không mang đặc điểm xác định của phong cách [G1E2N3R4E5]. Bài hát bao gồm [[N01U12M23_34B45A56R67S78]8 b9ar0s1].</v>
      </c>
      <c r="D2711" s="2"/>
    </row>
    <row r="2712">
      <c r="A2712" s="1" t="s">
        <v>180</v>
      </c>
      <c r="B2712" s="1" t="s">
        <v>4251</v>
      </c>
      <c r="C2712" s="2" t="str">
        <f>IFERROR(__xludf.DUMMYFUNCTION("GOOGLETRANSLATE(B2712, ""en"", ""vi"")"),"Dải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nhị"&amp;"p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đ"&amp;"ặc điểm cổ điển của âm thanh [G1E2N3R4E5].")</f>
        <v>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đặc điểm cổ điển của âm thanh [G1E2N3R4E5].</v>
      </c>
      <c r="D2712" s="2"/>
    </row>
    <row r="2713">
      <c r="A2713" s="1" t="s">
        <v>675</v>
      </c>
      <c r="B2713" s="1" t="s">
        <v>4252</v>
      </c>
      <c r="C2713" s="2" t="str">
        <f>IFERROR(__xludf.DUMMYFUNCTION("GOOGLETRANSLATE(B2713, ""en"", ""vi"")"),"Dải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t"&amp;"ác, điều này càng làm tăng thêm sự khác biệt và khiến nó trở nên khác biệt so với các tác phẩm khác cùng thể loại.")</f>
        <v>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tác, điều này càng làm tăng thêm sự khác biệt và khiến nó trở nên khác biệt so với các tác phẩm khác cùng thể loại.</v>
      </c>
      <c r="D2713" s="2"/>
    </row>
    <row r="2714">
      <c r="A2714" s="1" t="s">
        <v>981</v>
      </c>
      <c r="B2714" s="1" t="s">
        <v>4253</v>
      </c>
      <c r="C2714" s="2" t="str">
        <f>IFERROR(__xludf.DUMMYFUNCTION("GOOGLETRANSLATE(B2714, ""en"", ""vi"")"),"Bài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b"&amp;"ỏ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f>
        <v>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v>
      </c>
      <c r="D2714" s="2"/>
    </row>
    <row r="2715">
      <c r="A2715" s="1" t="s">
        <v>4254</v>
      </c>
      <c r="B2715" s="1" t="s">
        <v>4255</v>
      </c>
      <c r="C2715" s="2" t="str">
        <f>IFERROR(__xludf.DUMMYFUNCTION("GOOGLETRANSLATE(B2715, ""en"", ""vi"")"),"Bài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f>
        <v>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v>
      </c>
      <c r="D2715" s="2"/>
    </row>
    <row r="2716">
      <c r="A2716" s="1" t="s">
        <v>4256</v>
      </c>
      <c r="B2716" s="1" t="s">
        <v>4257</v>
      </c>
      <c r="C2716" s="2" t="str">
        <f>IFERROR(__xludf.DUMMYFUNCTION("GOOGLETRANSLATE(B2716, ""en"", ""vi"")"),"Trong bản nhạc này, việc sử dụng dải cao độ cụ thể kéo dài [R1A2N3G4E5] [oc0ta1ve2s3] tạo ra âm thanh gắn kết và thống nhất được duy trì trong suốt thời gian chạy [T1M213] giây của bài hát. Mặc dù [te0mp1o2] chậm nhưng âm nhạc vẫn toát ra nhịp điệu mãnh l"&amp;"iệt khiến người nghe bị cuốn hút. Mặc dù [I1N2S3T4R5U6M7E8N9T0] không phải là nhạc cụ chính được sử dụng cho giai điệu trong bản nhạc này, nhưng sự hiện diện của nó giúp tăng thêm chiều sâu và kết cấu cho bố cục tổng thể.")</f>
        <v>Trong bản nhạc này, việc sử dụng dải cao độ cụ thể kéo dài [R1A2N3G4E5] [oc0ta1ve2s3] tạo ra âm thanh gắn kết và thống nhất được duy trì trong suốt thời gian chạy [T1M213] giây của bài hát. Mặc dù [te0mp1o2] chậm nhưng âm nhạc vẫn toát ra nhịp điệu mãnh liệt khiến người nghe bị cuốn hút. Mặc dù [I1N2S3T4R5U6M7E8N9T0] không phải là nhạc cụ chính được sử dụng cho giai điệu trong bản nhạc này, nhưng sự hiện diện của nó giúp tăng thêm chiều sâu và kết cấu cho bố cục tổng thể.</v>
      </c>
      <c r="D2716" s="2"/>
    </row>
    <row r="2717">
      <c r="A2717" s="1" t="s">
        <v>21</v>
      </c>
      <c r="B2717" s="1" t="s">
        <v>4258</v>
      </c>
      <c r="C2717" s="2" t="str">
        <f>IFERROR(__xludf.DUMMYFUNCTION("GOOGLETRANSLATE(B2717, ""en"", ""vi"")"),"Với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n"&amp;"hịp điệu đều đặn và vừa phải, trong khi [I1N2S3T4R5U6M7E8N9T0S1] tạo thêm chiều sâu cho bản nhạc. Với máy đo [T1I2M3E4_5S6I7G8N9A0T1U2R3E4] và chơi ở tốc độ vừa phải, âm nhạc thể hiện hiệu quả [E1M2O3T4I5O6N7].")</f>
        <v>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nhịp điệu đều đặn và vừa phải, trong khi [I1N2S3T4R5U6M7E8N9T0S1] tạo thêm chiều sâu cho bản nhạc. Với máy đo [T1I2M3E4_5S6I7G8N9A0T1U2R3E4] và chơi ở tốc độ vừa phải, âm nhạc thể hiện hiệu quả [E1M2O3T4I5O6N7].</v>
      </c>
      <c r="D2717" s="2"/>
    </row>
    <row r="2718">
      <c r="A2718" s="1" t="s">
        <v>233</v>
      </c>
      <c r="B2718" s="1" t="s">
        <v>4259</v>
      </c>
      <c r="C2718" s="2" t="str">
        <f>IFERROR(__xludf.DUMMYFUNCTION("GOOGLETRANSLATE(B2718, ""en"", ""vi"")"),"Việc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"&amp;"bài hát góp phần tạo nên sức ảnh hưởng tổng thể. Ngoài ra, [I1N2S3T4R5U6M7E8N9T0S1] đóng vai trò quan trọng trong việc định hình kết cấu và bầu không khí của âm nhạc.")</f>
        <v>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bài hát góp phần tạo nên sức ảnh hưởng tổng thể. Ngoài ra, [I1N2S3T4R5U6M7E8N9T0S1] đóng vai trò quan trọng trong việc định hình kết cấu và bầu không khí của âm nhạc.</v>
      </c>
      <c r="D2718" s="2"/>
    </row>
    <row r="2719">
      <c r="A2719" s="1" t="s">
        <v>3935</v>
      </c>
      <c r="B2719" s="1" t="s">
        <v>4260</v>
      </c>
      <c r="C2719" s="2" t="str">
        <f>IFERROR(__xludf.DUMMYFUNCTION("GOOGLETRANSLATE(B2719, ""en"", ""vi"")"),"Loại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b9ar0s1]"&amp;" và có nhịp điệu thoải mái, vừa phải.")</f>
        <v>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 và có nhịp điệu thoải mái, vừa phải.</v>
      </c>
      <c r="D2719" s="2"/>
    </row>
    <row r="2720">
      <c r="A2720" s="1" t="s">
        <v>188</v>
      </c>
      <c r="B2720" s="1" t="s">
        <v>4261</v>
      </c>
      <c r="C2720" s="2" t="str">
        <f>IFERROR(__xludf.DUMMYFUNCTION("GOOGLETRANSLATE(B2720, ""en"", ""vi"")"),"Với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[I1N2S3T4R5"&amp;"U6M7E8N9T0S1] không được nêu bật, cho phép âm nhạc tỏa sáng ở dạng thuần khiết. Đặt trong máy đo [T1I2M3E4_5S6I7G8N9A0T1U2R3E4], bài hát di chuyển với tốc độ nhẹ nhàng trong khi tỏa ra [E1M2O3T4I5O6N7].")</f>
        <v>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[I1N2S3T4R5U6M7E8N9T0S1] không được nêu bật, cho phép âm nhạc tỏa sáng ở dạng thuần khiết. Đặt trong máy đo [T1I2M3E4_5S6I7G8N9A0T1U2R3E4], bài hát di chuyển với tốc độ nhẹ nhàng trong khi tỏa ra [E1M2O3T4I5O6N7].</v>
      </c>
      <c r="D2720" s="2"/>
    </row>
    <row r="2721">
      <c r="A2721" s="1" t="s">
        <v>4262</v>
      </c>
      <c r="B2721" s="1" t="s">
        <v>4263</v>
      </c>
      <c r="C2721" s="2" t="str">
        <f>IFERROR(__xludf.DUMMYFUNCTION("GOOGLETRANSLATE(B2721, ""en"", ""vi"")"),"Đoạn nhạc thể hiện phạm vi cao độ trong [R1A2N3G4E5] [oc0ta1ve2s3] và có độ dài [T1M213] giây. Nó có [te0mp1o2] vừa phải và [ti0me1 s2ig3na4tu5re6 o7f 8[T91I02M13E24_35S46I57G68N79A80T91U02R13E24]3], đồng thời kết hợp các phần có [te0mp1o2] nhanh.")</f>
        <v>Đoạn nhạc thể hiện phạm vi cao độ trong [R1A2N3G4E5] [oc0ta1ve2s3] và có độ dài [T1M213] giây. Nó có [te0mp1o2] vừa phải và [ti0me1 s2ig3na4tu5re6 o7f 8[T91I02M13E24_35S46I57G68N79A80T91U02R13E24]3], đồng thời kết hợp các phần có [te0mp1o2] nhanh.</v>
      </c>
      <c r="D2721" s="2"/>
    </row>
    <row r="2722">
      <c r="A2722" s="1" t="s">
        <v>3200</v>
      </c>
      <c r="B2722" s="1" t="s">
        <v>4264</v>
      </c>
      <c r="C2722" s="2" t="str">
        <f>IFERROR(__xludf.DUMMYFUNCTION("GOOGLETRANSLATE(B2722, ""en"", ""vi"")"),"Bài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th"&amp;"ể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thể"&amp;" của bài hát. Cuối cùng, giá trị của một bài hát nằm ở khả năng kết nối với người nghe, bất kể nó có tuân thủ các quy ước thể loại đã được thiết lập hay không.")</f>
        <v>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 của bài hát. Cuối cùng, giá trị của một bài hát nằm ở khả năng kết nối với người nghe, bất kể nó có tuân thủ các quy ước thể loại đã được thiết lập hay không.</v>
      </c>
      <c r="D2722" s="2"/>
    </row>
    <row r="2723">
      <c r="A2723" s="1" t="s">
        <v>261</v>
      </c>
      <c r="B2723" s="1" t="s">
        <v>4265</v>
      </c>
      <c r="C2723" s="2" t="str">
        <f>IFERROR(__xludf.DUMMYFUNCTION("GOOGLETRANSLATE(B2723, ""en"", ""vi"")"),"Bản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[[T0"&amp;"1I12M23E34_45S56I67G78N89A90T01U12R23E34]4 t5im6e 7si8gn9at0ur1e2] không chuẩn đã được chọn. Bài hát được trình diễn ở tốc độ vừa phải và chưa thể hiện chân thực thể loại [G1E2N3R4E5] điển hình.")</f>
        <v>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[[T01I12M23E34_45S56I67G78N89A90T01U12R23E34]4 t5im6e 7si8gn9at0ur1e2] không chuẩn đã được chọn. Bài hát được trình diễn ở tốc độ vừa phải và chưa thể hiện chân thực thể loại [G1E2N3R4E5] điển hình.</v>
      </c>
      <c r="D2723" s="2"/>
    </row>
    <row r="2724">
      <c r="A2724" s="1" t="s">
        <v>4266</v>
      </c>
      <c r="B2724" s="1" t="s">
        <v>4267</v>
      </c>
      <c r="C2724" s="2" t="str">
        <f>IFERROR(__xludf.DUMMYFUNCTION("GOOGLETRANSLATE(B2724, ""en"", ""vi"")"),"Phạm vi cao độ nhỏ gọn của [R1A2N3G4E5] [oc0ta1ve2s3] mang lại màn trình diễn âm nhạc tập trung và có tác động mạnh mẽ, trong khi [[K01E12Y23]3 k4ey5] tạo thêm hương vị độc đáo cho loại nhạc này. Nhịp điệu của bài hát này vừa phải, thoải mái và [ti0me1 s2"&amp;"ig3na4tu5re6]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[G"&amp;"1E2N3R4E5] và biến nó thành một ví dụ điển hình.")</f>
        <v>Phạm vi cao độ nhỏ gọn của [R1A2N3G4E5] [oc0ta1ve2s3] mang lại màn trình diễn âm nhạc tập trung và có tác động mạnh mẽ, trong khi [[K01E12Y23]3 k4ey5] tạo thêm hương vị độc đáo cho loại nhạc này. Nhịp điệu của bài hát này vừa phải, thoải mái và [ti0me1 s2ig3na4tu5re6]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[G1E2N3R4E5] và biến nó thành một ví dụ điển hình.</v>
      </c>
      <c r="D2724" s="2"/>
    </row>
    <row r="2725">
      <c r="A2725" s="1" t="s">
        <v>1029</v>
      </c>
      <c r="B2725" s="1" t="s">
        <v>4268</v>
      </c>
      <c r="C2725" s="2" t="str">
        <f>IFERROR(__xludf.DUMMYFUNCTION("GOOGLETRANSLATE(B2725, ""en"", ""vi"")"),"Bản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[te0mp1"&amp;"o2] rất chậm và thư giãn, tạo nên bầu không khí yên bình và tĩnh lặng.")</f>
        <v>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[te0mp1o2] rất chậm và thư giãn, tạo nên bầu không khí yên bình và tĩnh lặng.</v>
      </c>
      <c r="D2725" s="2"/>
    </row>
    <row r="2726">
      <c r="A2726" s="1" t="s">
        <v>4269</v>
      </c>
      <c r="B2726" s="1" t="s">
        <v>4270</v>
      </c>
      <c r="C2726" s="2" t="str">
        <f>IFERROR(__xludf.DUMMYFUNCTION("GOOGLETRANSLATE(B2726, ""en"", ""vi"")"),"Bài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khô"&amp;"ng có [I1N2S3T4R5U6M7E8N9T0S1]. Mặc dù thiếu nhạc cụ truyền thống, việc sử dụng [ti0me1 s2ig3na4tu5re6] và [ke0y1] độc đáo của bài hát đã tạo ra trải nghiệm âm nhạc hấp dẫn và đặc biệt.")</f>
        <v>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không có [I1N2S3T4R5U6M7E8N9T0S1]. Mặc dù thiếu nhạc cụ truyền thống, việc sử dụng [ti0me1 s2ig3na4tu5re6] và [ke0y1] độc đáo của bài hát đã tạo ra trải nghiệm âm nhạc hấp dẫn và đặc biệt.</v>
      </c>
      <c r="D2726" s="2"/>
    </row>
    <row r="2727">
      <c r="A2727" s="1" t="s">
        <v>1739</v>
      </c>
      <c r="B2727" s="1" t="s">
        <v>4271</v>
      </c>
      <c r="C2727" s="2" t="str">
        <f>IFERROR(__xludf.DUMMYFUNCTION("GOOGLETRANSLATE(B2727, ""en"", ""vi"")"),"Bài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[I1N2S3T4R5U6M7E8N9T"&amp;"0S1]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"&amp;"gợi đến nó.")</f>
        <v>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gợi đến nó.</v>
      </c>
      <c r="D2727" s="2"/>
    </row>
    <row r="2728">
      <c r="A2728" s="1" t="s">
        <v>4272</v>
      </c>
      <c r="B2728" s="1" t="s">
        <v>4273</v>
      </c>
      <c r="C2728" s="2" t="str">
        <f>IFERROR(__xludf.DUMMYFUNCTION("GOOGLETRANSLATE(B2728, ""en"", ""vi"")"),"Bài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hơ"&amp;"n.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nhị"&amp;"p độ nhẹ nhàng khi bài hát được chơi sẽ tạo ra một bầu không khí thoải mái và êm dịu, góp phần tạo nên tâm trạng và bầu không khí chung của bản nhạc.")</f>
        <v>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nhịp độ nhẹ nhàng khi bài hát được chơi sẽ tạo ra một bầu không khí thoải mái và êm dịu, góp phần tạo nên tâm trạng và bầu không khí chung của bản nhạc.</v>
      </c>
      <c r="D2728" s="2"/>
    </row>
    <row r="2729">
      <c r="A2729" s="1" t="s">
        <v>4274</v>
      </c>
      <c r="B2729" s="1" t="s">
        <v>4275</v>
      </c>
      <c r="C2729" s="2" t="str">
        <f>IFERROR(__xludf.DUMMYFUNCTION("GOOGLETRANSLATE(B2729, ""en"", ""vi"")"),"Bài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[A1"&amp;"R2T3I4S5T6].")</f>
        <v>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[A1R2T3I4S5T6].</v>
      </c>
      <c r="D2729" s="2"/>
    </row>
    <row r="2730">
      <c r="A2730" s="1" t="s">
        <v>433</v>
      </c>
      <c r="B2730" s="1" t="s">
        <v>4276</v>
      </c>
      <c r="C2730" s="2" t="str">
        <f>IFERROR(__xludf.DUMMYFUNCTION("GOOGLETRANSLATE(B2730, ""en"", ""vi"")"),"[[K01E12Y23]3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mạ"&amp;"nh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năn"&amp;"g động của âm nhạc giữa [ke0y1], nhịp độ, cảm xúc và [ti0me1 s2ig3na4tu5re6] tạo nên một trải nghiệm thực sự đáng chú ý và khó quên.")</f>
        <v>[[K01E12Y23]3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năng động của âm nhạc giữa [ke0y1], nhịp độ, cảm xúc và [ti0me1 s2ig3na4tu5re6] tạo nên một trải nghiệm thực sự đáng chú ý và khó quên.</v>
      </c>
      <c r="D2730" s="2"/>
    </row>
    <row r="2731">
      <c r="A2731" s="1" t="s">
        <v>2673</v>
      </c>
      <c r="B2731" s="1" t="s">
        <v>4277</v>
      </c>
      <c r="C2731" s="2" t="str">
        <f>IFERROR(__xludf.DUMMYFUNCTION("GOOGLETRANSLATE(B2731, ""en"", ""vi"")"),"Bài hát này được đặc trưng bởi một số tính năng độc đáo. Đầu tiên, nó sử dụng [ti0me1 s2ig3na4tu5re6] [T1I2M3E4_5S6I7G8N9A0T1U2R3E4] không chuẩn. Ngoài ra, phạm vi cao độ của nó nằm trong [R1A2N3G4E5] [oc0ta1ve2s3] và âm nhạc bao gồm [[N01U12M23_34B45A56R"&amp;"67S78]8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th"&amp;"ông thường hơn.")</f>
        <v>Bài hát này được đặc trưng bởi một số tính năng độc đáo. Đầu tiên, nó sử dụng [ti0me1 s2ig3na4tu5re6] [T1I2M3E4_5S6I7G8N9A0T1U2R3E4] không chuẩn. Ngoài ra, phạm vi cao độ của nó nằm trong [R1A2N3G4E5] [oc0ta1ve2s3] và âm nhạc bao gồm [[N01U12M23_34B45A56R67S78]8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thông thường hơn.</v>
      </c>
      <c r="D2731" s="2"/>
    </row>
    <row r="2732">
      <c r="A2732" s="1" t="s">
        <v>402</v>
      </c>
      <c r="B2732" s="1" t="s">
        <v>4278</v>
      </c>
      <c r="C2732" s="2" t="str">
        <f>IFERROR(__xludf.DUMMYFUNCTION("GOOGLETRANSLATE(B2732, ""en"", ""vi"")"),"Nhịp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truyề"&amp;"n tải.")</f>
        <v>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truyền tải.</v>
      </c>
      <c r="D2732" s="2"/>
    </row>
    <row r="2733">
      <c r="A2733" s="1" t="s">
        <v>4279</v>
      </c>
      <c r="B2733" s="1" t="s">
        <v>4280</v>
      </c>
      <c r="C2733" s="2" t="str">
        <f>IFERROR(__xludf.DUMMYFUNCTION("GOOGLETRANSLATE(B2733, ""en"", ""vi"")"),"Nhạc được phát với nhịp độ nhàn nhã với [ti0me1 s2ig3na4tu5re6 o7f 8[T91I02M13E24_35S46I57G68N79A80T91U02R13E24]3], và đáng chú ý là trong bài hát này không có [I1N2S3T4R5U6M7E8N9T0S1].")</f>
        <v>Nhạc được phát với nhịp độ nhàn nhã với [ti0me1 s2ig3na4tu5re6 o7f 8[T91I02M13E24_35S46I57G68N79A80T91U02R13E24]3], và đáng chú ý là trong bài hát này không có [I1N2S3T4R5U6M7E8N9T0S1].</v>
      </c>
      <c r="D2733" s="2"/>
    </row>
    <row r="2734">
      <c r="A2734" s="1" t="s">
        <v>400</v>
      </c>
      <c r="B2734" s="1" t="s">
        <v>4281</v>
      </c>
      <c r="C2734" s="2" t="str">
        <f>IFERROR(__xludf.DUMMYFUNCTION("GOOGLETRANSLATE(B2734, ""en"", ""vi"")"),"Tôi xin lỗi, nhưng dường như có một số thông tin bị thiếu trong yêu cầu của bạn. Bạn có thể vui lòng cung cấp cho tôi thêm ngữ cảnh và các câu bổ sung mà bạn muốn tôi kết hợp thành một đoạn văn không? Điều này sẽ giúp tôi hiểu rõ hơn những gì bạn đang tìm"&amp;" kiếm và cho phép tôi đưa ra phản hồi chính xác hơn.")</f>
        <v>Tôi xin lỗi, nhưng dường như có một số thông tin bị thiếu trong yêu cầu của bạn. Bạn có thể vui lòng cung cấp cho tôi thêm ngữ cảnh và các câu bổ sung mà bạn muốn tôi kết hợp thành một đoạn văn không? Điều này sẽ giúp tôi hiểu rõ hơn những gì bạn đang tìm kiếm và cho phép tôi đưa ra phản hồi chính xác hơn.</v>
      </c>
      <c r="D2734" s="2"/>
    </row>
    <row r="2735">
      <c r="A2735" s="1" t="s">
        <v>2829</v>
      </c>
      <c r="B2735" s="1" t="s">
        <v>4282</v>
      </c>
      <c r="C2735" s="2" t="str">
        <f>IFERROR(__xludf.DUMMYFUNCTION("GOOGLETRANSLATE(B2735, ""en"", ""vi"")"),"Âm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"&amp;"nét quyến rũ độc đáo của nó.")</f>
        <v>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nét quyến rũ độc đáo của nó.</v>
      </c>
      <c r="D2735" s="2"/>
    </row>
    <row r="2736">
      <c r="A2736" s="1" t="s">
        <v>4283</v>
      </c>
      <c r="B2736" s="1" t="s">
        <v>4284</v>
      </c>
      <c r="C2736" s="2" t="str">
        <f>IFERROR(__xludf.DUMMYFUNCTION("GOOGLETRANSLATE(B2736, ""en"", ""vi"")"),"Đoạn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"&amp;"Bất chấp [ti0me1 s2ig3na4tu5re6] khác thường này, nhịp điệu của bài hát có nhịp độ nhanh và tràn đầy năng lượng, khiến nó trở thành một bản nhạc hấp dẫn và sống động.")</f>
        <v>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Bất chấp [ti0me1 s2ig3na4tu5re6] khác thường này, nhịp điệu của bài hát có nhịp độ nhanh và tràn đầy năng lượng, khiến nó trở thành một bản nhạc hấp dẫn và sống động.</v>
      </c>
      <c r="D2736" s="2"/>
    </row>
    <row r="2737">
      <c r="A2737" s="1" t="s">
        <v>4285</v>
      </c>
      <c r="B2737" s="1" t="s">
        <v>4286</v>
      </c>
      <c r="C2737" s="2" t="str">
        <f>IFERROR(__xludf.DUMMYFUNCTION("GOOGLETRANSLATE(B2737, ""en"", ""vi"")"),"[[K01E12Y23]3 k4ey5] được sử dụng trong bài hát [T1M213]-giây này truyền tải âm thanh độc đáo và vang dội. Âm thanh [te0mp1o2] vừa phải và khác với âm thanh [G1E2N3R4E5] điển hình, khiến nó nổi bật giữa đám đông.")</f>
        <v>[[K01E12Y23]3 k4ey5] được sử dụng trong bài hát [T1M213]-giây này truyền tải âm thanh độc đáo và vang dội. Âm thanh [te0mp1o2] vừa phải và khác với âm thanh [G1E2N3R4E5] điển hình, khiến nó nổi bật giữa đám đông.</v>
      </c>
      <c r="D2737" s="2"/>
    </row>
    <row r="2738">
      <c r="A2738" s="1" t="s">
        <v>4287</v>
      </c>
      <c r="B2738" s="1" t="s">
        <v>4288</v>
      </c>
      <c r="C2738" s="2" t="str">
        <f>IFERROR(__xludf.DUMMYFUNCTION("GOOGLETRANSLATE(B2738, ""en"", ""vi"")"),"Loại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bản"&amp;" nhạc có nhịp độ nhanh này, kéo dài [T1M213] giây. Cùng với nhau, những yếu tố này tạo nên một bản nhạc tràn đầy năng lượng và quyến rũ, chắc chắn sẽ gây ấn tượng với người nghe.")</f>
        <v>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 nhạc có nhịp độ nhanh này, kéo dài [T1M213] giây. Cùng với nhau, những yếu tố này tạo nên một bản nhạc tràn đầy năng lượng và quyến rũ, chắc chắn sẽ gây ấn tượng với người nghe.</v>
      </c>
      <c r="D2738" s="2"/>
    </row>
    <row r="2739">
      <c r="A2739" s="1" t="s">
        <v>1272</v>
      </c>
      <c r="B2739" s="1" t="s">
        <v>4289</v>
      </c>
      <c r="C2739" s="2" t="str">
        <f>IFERROR(__xludf.DUMMYFUNCTION("GOOGLETRANSLATE(B2739, ""en"", ""vi"")"),"Bản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[I1N2S3T4R5U6M7"&amp;"E8N9T0S1], bài hát này kéo dài thời lượng [[N01U12M23_34B45A56R67S78]8 b9ar0s1].")</f>
        <v>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[I1N2S3T4R5U6M7E8N9T0S1], bài hát này kéo dài thời lượng [[N01U12M23_34B45A56R67S78]8 b9ar0s1].</v>
      </c>
      <c r="D2739" s="2"/>
    </row>
    <row r="2740">
      <c r="A2740" s="1" t="s">
        <v>4290</v>
      </c>
      <c r="B2740" s="1" t="s">
        <v>4291</v>
      </c>
      <c r="C2740" s="2" t="str">
        <f>IFERROR(__xludf.DUMMYFUNCTION("GOOGLETRANSLATE(B2740, ""en"", ""vi"")"),"Bài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và"&amp;" [te0mp1o2] trong bài hát này rất thoải mái, mang đến sự khác biệt so với âm thanh [G1E2N3R4E5] điển hình.")</f>
        <v>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 [te0mp1o2] trong bài hát này rất thoải mái, mang đến sự khác biệt so với âm thanh [G1E2N3R4E5] điển hình.</v>
      </c>
      <c r="D2740" s="2"/>
    </row>
    <row r="2741">
      <c r="A2741" s="1" t="s">
        <v>100</v>
      </c>
      <c r="B2741" s="1" t="s">
        <v>4292</v>
      </c>
      <c r="C2741" s="2" t="str">
        <f>IFERROR(__xludf.DUMMYFUNCTION("GOOGLETRANSLATE(B2741, ""en"", ""vi"")"),"Bản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"&amp;"nào. [ti0me1 s2ig3na4tu5re6] được sử dụng trong bài hát này không phổ biến và được phát nhanh, mang lại cảm giác [E1M2O3T4I5O6N7].")</f>
        <v>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nào. [ti0me1 s2ig3na4tu5re6] được sử dụng trong bài hát này không phổ biến và được phát nhanh, mang lại cảm giác [E1M2O3T4I5O6N7].</v>
      </c>
      <c r="D2741" s="2"/>
    </row>
    <row r="2742">
      <c r="A2742" s="1" t="s">
        <v>906</v>
      </c>
      <c r="B2742" s="1" t="s">
        <v>4293</v>
      </c>
      <c r="C2742" s="2" t="str">
        <f>IFERROR(__xludf.DUMMYFUNCTION("GOOGLETRANSLATE(B2742, ""en"", ""vi"")"),"[ti0me1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ở"&amp;"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"&amp;"bao gồm bất kỳ tổ hợp số nào và có thể tạo ra nhịp điệu độc đáo và phức tạp giúp tăng thêm sự thú vị và đa dạng cho bài hát .")</f>
        <v>[ti0me1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bao gồm bất kỳ tổ hợp số nào và có thể tạo ra nhịp điệu độc đáo và phức tạp giúp tăng thêm sự thú vị và đa dạng cho bài hát .</v>
      </c>
      <c r="D2742" s="2"/>
    </row>
    <row r="2743">
      <c r="A2743" s="1" t="s">
        <v>797</v>
      </c>
      <c r="B2743" s="1" t="s">
        <v>4294</v>
      </c>
      <c r="C2743" s="2" t="str">
        <f>IFERROR(__xludf.DUMMYFUNCTION("GOOGLETRANSLATE(B2743, ""en"", ""vi"")"),"Bài hát này có thời lượng [[N01U12M23_34B45A56R67S78]8 b9ar0s1].")</f>
        <v>Bài hát này có thời lượng [[N01U12M23_34B45A56R67S78]8 b9ar0s1].</v>
      </c>
      <c r="D2743" s="2"/>
    </row>
    <row r="2744">
      <c r="A2744" s="1" t="s">
        <v>4295</v>
      </c>
      <c r="B2744" s="1" t="s">
        <v>4296</v>
      </c>
      <c r="C2744" s="2" t="str">
        <f>IFERROR(__xludf.DUMMYFUNCTION("GOOGLETRANSLATE(B2744, ""en"", ""vi"")"),"Âm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khô"&amp;"ng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f>
        <v>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v>
      </c>
      <c r="D2744" s="2"/>
    </row>
    <row r="2745">
      <c r="A2745" s="1" t="s">
        <v>4297</v>
      </c>
      <c r="B2745" s="1" t="s">
        <v>4298</v>
      </c>
      <c r="C2745" s="2" t="str">
        <f>IFERROR(__xludf.DUMMYFUNCTION("GOOGLETRANSLATE(B2745, ""en"", ""vi"")"),"Việc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Mặ"&amp;"c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t"&amp;"rong [T1M213] giây và bao gồm [[N01U12M23_34B45A56R67S78]8 b9ar0s1]. Nhìn chung, sự kết hợp độc đáo của các yếu tố này mang lại sự thể hiện chân thực của thể loại [G1E2N3R4E5].")</f>
        <v>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trong [T1M213] giây và bao gồm [[N01U12M23_34B45A56R67S78]8 b9ar0s1]. Nhìn chung, sự kết hợp độc đáo của các yếu tố này mang lại sự thể hiện chân thực của thể loại [G1E2N3R4E5].</v>
      </c>
      <c r="D2745" s="2"/>
    </row>
    <row r="2746">
      <c r="A2746" s="1" t="s">
        <v>4299</v>
      </c>
      <c r="B2746" s="1" t="s">
        <v>4300</v>
      </c>
      <c r="C2746" s="2" t="str">
        <f>IFERROR(__xludf.DUMMYFUNCTION("GOOGLETRANSLATE(B2746, ""en"", ""vi"")"),"Loại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khôn"&amp;"g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h"&amp;"âm mộ âm nhạc tận tâm, ca khúc này chắc chắn sẽ thu hút sự chú ý của bạn bằng các yếu tố độc đáo nhưng quyến rũ.")</f>
        <v>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hâm mộ âm nhạc tận tâm, ca khúc này chắc chắn sẽ thu hút sự chú ý của bạn bằng các yếu tố độc đáo nhưng quyến rũ.</v>
      </c>
      <c r="D2746" s="2"/>
    </row>
    <row r="2747">
      <c r="A2747" s="1" t="s">
        <v>2237</v>
      </c>
      <c r="B2747" s="1" t="s">
        <v>4301</v>
      </c>
      <c r="C2747" s="2" t="str">
        <f>IFERROR(__xludf.DUMMYFUNCTION("GOOGLETRANSLATE(B2747, ""en"", ""vi"")"),"Bài hát, một ví dụ điển hình của âm thanh [G1E2N3R4E5], kéo dài [T1M213] giây với nhịp độ chậm. Phạm vi cao độ của nó nằm trong [R1A2N3G4E5] [oc0ta1ve2s3] và [[K01E12Y23]3 k4ey5] mang lại âm thanh mạnh mẽ và đáng nhớ. Nhịp điệu rất nặng và âm nhạc trở nên"&amp;" sống động thông qua việc sử dụng [I1N2S3T4R5U6M7E8N9T0S1]. Ngoài ra, bài hát này sử dụng [ti0me1 s2ig3na4tu5re6 o7f 8[T91I02M13E24_35S46I57G68N79A80T91U02R13E24]3] không phổ biến.")</f>
        <v>Bài hát, một ví dụ điển hình của âm thanh [G1E2N3R4E5], kéo dài [T1M213] giây với nhịp độ chậm. Phạm vi cao độ của nó nằm trong [R1A2N3G4E5] [oc0ta1ve2s3] và [[K01E12Y23]3 k4ey5] mang lại âm thanh mạnh mẽ và đáng nhớ. Nhịp điệu rất nặng và âm nhạc trở nên sống động thông qua việc sử dụng [I1N2S3T4R5U6M7E8N9T0S1]. Ngoài ra, bài hát này sử dụng [ti0me1 s2ig3na4tu5re6 o7f 8[T91I02M13E24_35S46I57G68N79A80T91U02R13E24]3] không phổ biến.</v>
      </c>
      <c r="D2747" s="2"/>
    </row>
    <row r="2748">
      <c r="A2748" s="1" t="s">
        <v>1394</v>
      </c>
      <c r="B2748" s="1" t="s">
        <v>4302</v>
      </c>
      <c r="C2748" s="2" t="str">
        <f>IFERROR(__xludf.DUMMYFUNCTION("GOOGLETRANSLATE(B2748, ""en"", ""vi"")"),"Âm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h"&amp;"át vẫn khơi dậy được những cảm xúc mạnh mẽ trong lòng người nghe. Điều này cho thấy tính linh hoạt và tiềm năng sáng tạo của âm nhạc vượt ra ngoài giới hạn của các phương tiện sản xuất thông thường.")</f>
        <v>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hát vẫn khơi dậy được những cảm xúc mạnh mẽ trong lòng người nghe. Điều này cho thấy tính linh hoạt và tiềm năng sáng tạo của âm nhạc vượt ra ngoài giới hạn của các phương tiện sản xuất thông thường.</v>
      </c>
      <c r="D2748" s="2"/>
    </row>
    <row r="2749">
      <c r="A2749" s="1" t="s">
        <v>387</v>
      </c>
      <c r="B2749" s="1" t="s">
        <v>4303</v>
      </c>
      <c r="C2749" s="2" t="str">
        <f>IFERROR(__xludf.DUMMYFUNCTION("GOOGLETRANSLATE(B2749, ""en"", ""vi"")"),"Âm nhạc trong bài hát này có nhịp [T1I2M3E4_5S6I7G8N9A0T1U2R3E4]. Tuy nhiên, phần sắp xếp của bài hát đã cố tình bỏ qua việc sử dụng [I1N2S3T4R5U6M7E8N9T0S1].")</f>
        <v>Âm nhạc trong bài hát này có nhịp [T1I2M3E4_5S6I7G8N9A0T1U2R3E4]. Tuy nhiên, phần sắp xếp của bài hát đã cố tình bỏ qua việc sử dụng [I1N2S3T4R5U6M7E8N9T0S1].</v>
      </c>
      <c r="D2749" s="2"/>
    </row>
    <row r="2750">
      <c r="A2750" s="1" t="s">
        <v>2183</v>
      </c>
      <c r="B2750" s="1" t="s">
        <v>4304</v>
      </c>
      <c r="C2750" s="2" t="str">
        <f>IFERROR(__xludf.DUMMYFUNCTION("GOOGLETRANSLATE(B2750, ""en"", ""vi"")"),"Bài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"&amp;"trong bài hát này, nhưng bố cục và cách sắp xếp tổng thể của nó tạo ra âm thanh đặc biệt.")</f>
        <v>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trong bài hát này, nhưng bố cục và cách sắp xếp tổng thể của nó tạo ra âm thanh đặc biệt.</v>
      </c>
      <c r="D2750" s="2"/>
    </row>
    <row r="2751">
      <c r="A2751" s="1" t="s">
        <v>4305</v>
      </c>
      <c r="B2751" s="1" t="s">
        <v>4306</v>
      </c>
      <c r="C2751" s="2" t="str">
        <f>IFERROR(__xludf.DUMMYFUNCTION("GOOGLETRANSLATE(B2751, ""en"", ""vi"")"),"[ke0y1]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xuyê"&amp;"n suốt bài hát. Mặc dù [ti0me1 s2ig3na4tu5re6] độc đáo nhưng âm nhạc vẫn trôi chảy, tạo ra trải nghiệm nghe độc ​​đáo, vừa êm dịu vừa khơi gợi cảm xúc.")</f>
        <v>[ke0y1]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xuyên suốt bài hát. Mặc dù [ti0me1 s2ig3na4tu5re6] độc đáo nhưng âm nhạc vẫn trôi chảy, tạo ra trải nghiệm nghe độc ​​đáo, vừa êm dịu vừa khơi gợi cảm xúc.</v>
      </c>
      <c r="D2751" s="2"/>
    </row>
    <row r="2752">
      <c r="A2752" s="1" t="s">
        <v>4307</v>
      </c>
      <c r="B2752" s="1" t="s">
        <v>4308</v>
      </c>
      <c r="C2752" s="2" t="str">
        <f>IFERROR(__xludf.DUMMYFUNCTION("GOOGLETRANSLATE(B2752, ""en"", ""vi"")"),"Phạm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đi"&amp;"ệu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[E1M"&amp;"2O3T4I5O6N7], tạo ra trải nghiệm nghe cảm động sâu sắc cho bất kỳ ai nghe thấy.")</f>
        <v>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[E1M2O3T4I5O6N7], tạo ra trải nghiệm nghe cảm động sâu sắc cho bất kỳ ai nghe thấy.</v>
      </c>
      <c r="D2752" s="2"/>
    </row>
    <row r="2753">
      <c r="A2753" s="1" t="s">
        <v>4309</v>
      </c>
      <c r="B2753" s="1" t="s">
        <v>4310</v>
      </c>
      <c r="C2753" s="2" t="str">
        <f>IFERROR(__xludf.DUMMYFUNCTION("GOOGLETRANSLATE(B2753, ""en"", ""vi"")"),"Bài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trong"&amp;" bài hát này không được sử dụng phổ biến, điều này càng làm tăng thêm tính độc đáo và đặc trưng của nó.")</f>
        <v>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 bài hát này không được sử dụng phổ biến, điều này càng làm tăng thêm tính độc đáo và đặc trưng của nó.</v>
      </c>
      <c r="D2753" s="2"/>
    </row>
    <row r="2754">
      <c r="A2754" s="1" t="s">
        <v>271</v>
      </c>
      <c r="B2754" s="1" t="s">
        <v>4311</v>
      </c>
      <c r="C2754" s="2" t="str">
        <f>IFERROR(__xludf.DUMMYFUNCTION("GOOGLETRANSLATE(B2754,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[te"&amp;"0mp1o2] mềm mại và mượt mà không có [I1N2S3T4R5U6M7E8N9T0S1] trong tầm nhìn. [ti0me1 s2ig3na4tu5re6] của bài hát này khác với [T1I2M3E4_5S6I7G8N9A0T1U2R3E4] thường được sử dụng, góp phần tạo nên nhịp điệu độc đáo của nó. Toát lên nét đặc trưng của phong c"&amp;"ách [G1E2N3R4E5], bài hát mang nhịp điệu chậm rãi và lôi cuốn.")</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[te0mp1o2] mềm mại và mượt mà không có [I1N2S3T4R5U6M7E8N9T0S1] trong tầm nhìn. [ti0me1 s2ig3na4tu5re6] của bài hát này khác với [T1I2M3E4_5S6I7G8N9A0T1U2R3E4] thường được sử dụng, góp phần tạo nên nhịp điệu độc đáo của nó. Toát lên nét đặc trưng của phong cách [G1E2N3R4E5], bài hát mang nhịp điệu chậm rãi và lôi cuốn.</v>
      </c>
      <c r="D2754" s="2"/>
    </row>
    <row r="2755">
      <c r="A2755" s="1" t="s">
        <v>1377</v>
      </c>
      <c r="B2755" s="1" t="s">
        <v>4312</v>
      </c>
      <c r="C2755" s="2" t="str">
        <f>IFERROR(__xludf.DUMMYFUNCTION("GOOGLETRANSLATE(B2755, ""en"", ""vi"")"),"Nhạc đang được phát có nhịp độ nhanh, với [te0mp1o2] của bài hát trở nên mãnh liệt.")</f>
        <v>Nhạc đang được phát có nhịp độ nhanh, với [te0mp1o2] của bài hát trở nên mãnh liệt.</v>
      </c>
      <c r="D2755" s="2"/>
    </row>
    <row r="2756">
      <c r="A2756" s="1" t="s">
        <v>1152</v>
      </c>
      <c r="B2756" s="1" t="s">
        <v>4313</v>
      </c>
      <c r="C2756" s="2" t="str">
        <f>IFERROR(__xludf.DUMMYFUNCTION("GOOGLETRANSLATE(B2756, ""en"", ""vi"")"),"Âm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"&amp;"[ti0me1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f>
        <v>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v>
      </c>
      <c r="D2756" s="2"/>
    </row>
    <row r="2757">
      <c r="A2757" s="1" t="s">
        <v>1433</v>
      </c>
      <c r="B2757" s="1" t="s">
        <v>4314</v>
      </c>
      <c r="C2757" s="2" t="str">
        <f>IFERROR(__xludf.DUMMYFUNCTION("GOOGLETRANSLATE(B2757, ""en"", ""vi"")"),"Việc sử dụng dải cao độ cụ thể [R1A2N3G4E5] [oc0ta1ve2s3] tạo ra âm thanh gắn kết và thống nhất xuyên suốt bản nhạc, chứa đầy [E1M2O3T4I5O6N7]. [I1N2S3T4R5U6M7E8N9T0S1] đóng góp thêm vào việc sáng tác âm nhạc.")</f>
        <v>Việc sử dụng dải cao độ cụ thể [R1A2N3G4E5] [oc0ta1ve2s3] tạo ra âm thanh gắn kết và thống nhất xuyên suốt bản nhạc, chứa đầy [E1M2O3T4I5O6N7]. [I1N2S3T4R5U6M7E8N9T0S1] đóng góp thêm vào việc sáng tác âm nhạc.</v>
      </c>
      <c r="D2757" s="2"/>
    </row>
    <row r="2758">
      <c r="A2758" s="1" t="s">
        <v>53</v>
      </c>
      <c r="B2758" s="1" t="s">
        <v>4315</v>
      </c>
      <c r="C2758" s="2" t="str">
        <f>IFERROR(__xludf.DUMMYFUNCTION("GOOGLETRANSLATE(B2758, ""en"", ""vi"")"),"Phạm vi cao độ giới hạn của âm nhạc là [R1A2N3G4E5] [oc0ta1ve2s3] cho phép nhấn mạnh hơn vào các sắc thái của giai điệu và nhịp điệu, đồng thời việc sử dụng [[K01E12Y23]3 k4ey5] tạo ra bầu không khí khác biệt.")</f>
        <v>Phạm vi cao độ giới hạn của âm nhạc là [R1A2N3G4E5] [oc0ta1ve2s3] cho phép nhấn mạnh hơn vào các sắc thái của giai điệu và nhịp điệu, đồng thời việc sử dụng [[K01E12Y23]3 k4ey5] tạo ra bầu không khí khác biệt.</v>
      </c>
      <c r="D2758" s="2"/>
    </row>
    <row r="2759">
      <c r="A2759" s="1" t="s">
        <v>981</v>
      </c>
      <c r="B2759" s="1" t="s">
        <v>4316</v>
      </c>
      <c r="C2759" s="2" t="str">
        <f>IFERROR(__xludf.DUMMYFUNCTION("GOOGLETRANSLATE(B2759, ""en"", ""vi"")"),"Với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đ"&amp;"iệu [te0mp1o2] lạc quan tiếp thêm năng lượng cho sáng tác, được bổ sung bằng việc không có [I1N2S3T4R5U6M7E8N9T0S1], cho phép âm nhạc tỏa sáng ở dạng thuần túy. Lấy bối cảnh [T1I2M3E4_5S6I7G8N9A0T1U2R3E4], bản nhạc này sở hữu [te0mp1o2] vừa phải, truyền t"&amp;"ải hiệu quả [E1M2O3T4I5O6N7] đến khán giả.")</f>
        <v>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điệu [te0mp1o2] lạc quan tiếp thêm năng lượng cho sáng tác, được bổ sung bằng việc không có [I1N2S3T4R5U6M7E8N9T0S1], cho phép âm nhạc tỏa sáng ở dạng thuần túy. Lấy bối cảnh [T1I2M3E4_5S6I7G8N9A0T1U2R3E4], bản nhạc này sở hữu [te0mp1o2] vừa phải, truyền tải hiệu quả [E1M2O3T4I5O6N7] đến khán giả.</v>
      </c>
      <c r="D2759" s="2"/>
    </row>
    <row r="2760">
      <c r="A2760" s="1" t="s">
        <v>1019</v>
      </c>
      <c r="B2760" s="1" t="s">
        <v>4317</v>
      </c>
      <c r="C2760" s="2" t="str">
        <f>IFERROR(__xludf.DUMMYFUNCTION("GOOGLETRANSLATE(B2760, ""en"", ""vi"")"),"Bài hát này được chơi với tốc độ nhanh và có [ti0me1 s2ig3na4tu5re6] không thông thường. Mặc dù đi chệch khỏi chuẩn mực nhưng các nhạc sĩ đã kết hợp thành công [ti0me1 s2ig3na4tu5re6] khác thường vào bản nhạc, tạo ra âm thanh độc đáo và quyến rũ. Nhịp điệ"&amp;"u của bài hát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f>
        <v>Bài hát này được chơi với tốc độ nhanh và có [ti0me1 s2ig3na4tu5re6] không thông thường. Mặc dù đi chệch khỏi chuẩn mực nhưng các nhạc sĩ đã kết hợp thành công [ti0me1 s2ig3na4tu5re6] khác thường vào bản nhạc, tạo ra âm thanh độc đáo và quyến rũ. Nhịp điệu của bài hát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v>
      </c>
      <c r="D2760" s="2"/>
    </row>
    <row r="2761">
      <c r="A2761" s="1" t="s">
        <v>414</v>
      </c>
      <c r="B2761" s="1" t="s">
        <v>4318</v>
      </c>
      <c r="C2761" s="2" t="str">
        <f>IFERROR(__xludf.DUMMYFUNCTION("GOOGLETRANSLATE(B2761, ""en"", ""vi"")"),"Đoạn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sâ"&amp;"u cảm xúc được truyền tải.")</f>
        <v>Đoạn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sâu cảm xúc được truyền tải.</v>
      </c>
      <c r="D2761" s="2"/>
    </row>
    <row r="2762">
      <c r="A2762" s="1" t="s">
        <v>1728</v>
      </c>
      <c r="B2762" s="1" t="s">
        <v>4319</v>
      </c>
      <c r="C2762" s="2" t="str">
        <f>IFERROR(__xludf.DUMMYFUNCTION("GOOGLETRANSLATE(B2762, ""en"", ""vi"")"),"Bài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dụ"&amp;"ng [[K01E12Y23]3 k4ey5] tạo ra âm thanh vang dội và quyến rũ đặc trưng của bài hát này. Bài hát có nhịp điệu thoải mái khiến người nghe bị cuốn hút trong suốt thời lượng [T1M213] giây. Âm nhạc trở nên sống động hơn nhờ sử dụng [I1N2S3T4R5U6M7E8N9T0S1], ma"&amp;"ng lại âm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"&amp;"của nó. Âm nhạc tràn ngập [E1M2O3T4I5O6N7] và người nghe có thể nghe thấy [[N01U12M23_34B45A56R67S78]8 b9ar0s1] trong bản phối tuyệt đẹp này.")</f>
        <v>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dụng [[K01E12Y23]3 k4ey5] tạo ra âm thanh vang dội và quyến rũ đặc trưng của bài hát này. Bài hát có nhịp điệu thoải mái khiến người nghe bị cuốn hút trong suốt thời lượng [T1M213] giây. Âm nhạc trở nên sống động hơn nhờ sử dụng [I1N2S3T4R5U6M7E8N9T0S1], mang lại âm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của nó. Âm nhạc tràn ngập [E1M2O3T4I5O6N7] và người nghe có thể nghe thấy [[N01U12M23_34B45A56R67S78]8 b9ar0s1] trong bản phối tuyệt đẹp này.</v>
      </c>
      <c r="D2762" s="2"/>
    </row>
    <row r="2763">
      <c r="A2763" s="1" t="s">
        <v>1304</v>
      </c>
      <c r="B2763" s="1" t="s">
        <v>4320</v>
      </c>
      <c r="C2763" s="2" t="str">
        <f>IFERROR(__xludf.DUMMYFUNCTION("GOOGLETRANSLATE(B2763,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"&amp;"yên bình của bài hát được bổ sung bằng việc thêm [I1N2S3T4R5U6M7E8N9T0S1] vào phần nhạc, nằm trong [T1I2M3E4_5S6I7G8N9A0T1U2R3E4] và có [te0mp1o2] vừa phải. Nhìn chung, âm nhạc tỏa ra [E1M2O3T4I5O6N7], tạo nên trải nghiệm âm nhạc mạnh mẽ và giàu cảm xúc.")</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yên bình của bài hát được bổ sung bằng việc thêm [I1N2S3T4R5U6M7E8N9T0S1] vào phần nhạc, nằm trong [T1I2M3E4_5S6I7G8N9A0T1U2R3E4] và có [te0mp1o2] vừa phải. Nhìn chung, âm nhạc tỏa ra [E1M2O3T4I5O6N7], tạo nên trải nghiệm âm nhạc mạnh mẽ và giàu cảm xúc.</v>
      </c>
      <c r="D2763" s="2"/>
    </row>
    <row r="2764">
      <c r="A2764" s="1" t="s">
        <v>4321</v>
      </c>
      <c r="B2764" s="1" t="s">
        <v>4322</v>
      </c>
      <c r="C2764" s="2" t="str">
        <f>IFERROR(__xludf.DUMMYFUNCTION("GOOGLETRANSLATE(B2764, ""en"", ""vi"")"),"Bản nhạc có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[I1"&amp;"N2S3T4R5U6M7E8N9T0S1] khác được tích hợp vào âm nhạc góp phần vào sự sắp xếp âm nhạc tổng thể.")</f>
        <v>Bản nhạc có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[I1N2S3T4R5U6M7E8N9T0S1] khác được tích hợp vào âm nhạc góp phần vào sự sắp xếp âm nhạc tổng thể.</v>
      </c>
      <c r="D2764" s="2"/>
    </row>
    <row r="2765">
      <c r="A2765" s="1" t="s">
        <v>2007</v>
      </c>
      <c r="B2765" s="1" t="s">
        <v>4323</v>
      </c>
      <c r="C2765" s="2" t="str">
        <f>IFERROR(__xludf.DUMMYFUNCTION("GOOGLETRANSLATE(B2765, ""en"", ""vi"")"),"Phạm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"&amp;"vi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b"&amp;"ài hát, khiến bài hát trở thành một công cụ mạnh mẽ để biểu đạt và giao tiếp nghệ thuật.")</f>
        <v>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bài hát, khiến bài hát trở thành một công cụ mạnh mẽ để biểu đạt và giao tiếp nghệ thuật.</v>
      </c>
      <c r="D2765" s="2"/>
    </row>
    <row r="2766">
      <c r="A2766" s="1" t="s">
        <v>301</v>
      </c>
      <c r="B2766" s="1" t="s">
        <v>4324</v>
      </c>
      <c r="C2766" s="2" t="str">
        <f>IFERROR(__xludf.DUMMYFUNCTION("GOOGLETRANSLATE(B2766, ""en"", ""vi"")"),"Âm nhạc được đề cập mang lại trải nghiệm nghe độc ​​đáo và đáng nhớ với dải cao độ trải dài [R1A2N3G4E5] [oc0ta1ve2s3]. Nó được sáng tác trong [[K01E12Y23]3 k4ey5], mang đến âm thanh mạnh mẽ và đáng nhớ. Bài hát có độ dài [T1M213] giây và có nhịp điệu êm "&amp;"dịu,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mộ"&amp;"t bản nhạc quyến rũ và được chế tác khéo léo, thể hiện những đặc điểm riêng biệt của nó thông qua cao độ, [ke0y1], độ dài, nhịp điệu, nhạc cụ, mét và thể loại.")</f>
        <v>Âm nhạc được đề cập mang lại trải nghiệm nghe độc ​​đáo và đáng nhớ với dải cao độ trải dài [R1A2N3G4E5] [oc0ta1ve2s3]. Nó được sáng tác trong [[K01E12Y23]3 k4ey5], mang đến âm thanh mạnh mẽ và đáng nhớ. Bài hát có độ dài [T1M213] giây và có nhịp điệu êm 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một bản nhạc quyến rũ và được chế tác khéo léo, thể hiện những đặc điểm riêng biệt của nó thông qua cao độ, [ke0y1], độ dài, nhịp điệu, nhạc cụ, mét và thể loại.</v>
      </c>
      <c r="D2766" s="2"/>
    </row>
    <row r="2767">
      <c r="A2767" s="1" t="s">
        <v>4325</v>
      </c>
      <c r="B2767" s="1" t="s">
        <v>4326</v>
      </c>
      <c r="C2767" s="2" t="str">
        <f>IFERROR(__xludf.DUMMYFUNCTION("GOOGLETRANSLATE(B2767, ""en"", ""vi"")"),"Bài hát dài [[N01U12M23_34B45A56R67S78]8 b9ar0s1] và có thời gian phát là [T1M213] giây. Tuy nhiên, phần giai điệu không có [I1N2S3T4R5U6M7E8N9T0].")</f>
        <v>Bài hát dài [[N01U12M23_34B45A56R67S78]8 b9ar0s1] và có thời gian phát là [T1M213] giây. Tuy nhiên, phần giai điệu không có [I1N2S3T4R5U6M7E8N9T0].</v>
      </c>
      <c r="D2767" s="2"/>
    </row>
    <row r="2768">
      <c r="A2768" s="1" t="s">
        <v>4327</v>
      </c>
      <c r="B2768" s="1" t="s">
        <v>4328</v>
      </c>
      <c r="C2768" s="2" t="str">
        <f>IFERROR(__xludf.DUMMYFUNCTION("GOOGLETRANSLATE(B2768, ""en"", ""vi"")"),"Âm nhạc chứa đầy [E1M2O3T4I5O6N7] bao gồm [[N01U12M23_34B45A56R67S78]8 b9ar0s1] với nhịp điệu yên tĩnh, theo nhịp [T1I2M3E4_5S6I7G8N9A0T1U2R3E4].")</f>
        <v>Âm nhạc chứa đầy [E1M2O3T4I5O6N7] bao gồm [[N01U12M23_34B45A56R67S78]8 b9ar0s1] với nhịp điệu yên tĩnh, theo nhịp [T1I2M3E4_5S6I7G8N9A0T1U2R3E4].</v>
      </c>
      <c r="D2768" s="2"/>
    </row>
    <row r="2769">
      <c r="A2769" s="1" t="s">
        <v>1243</v>
      </c>
      <c r="B2769" s="1" t="s">
        <v>4329</v>
      </c>
      <c r="C2769" s="2" t="str">
        <f>IFERROR(__xludf.DUMMYFUNCTION("GOOGLETRANSLATE(B2769, ""en"", ""vi"")"),"Phạm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đ"&amp;"iệu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"&amp;"động nhanh chóng của nó, đồng thời cũng đi chệch khỏi các quy ước của âm thanh [G1E2N3R4E5].")</f>
        <v>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động nhanh chóng của nó, đồng thời cũng đi chệch khỏi các quy ước của âm thanh [G1E2N3R4E5].</v>
      </c>
      <c r="D2769" s="2"/>
    </row>
    <row r="2770">
      <c r="A2770" s="1" t="s">
        <v>237</v>
      </c>
      <c r="B2770" s="1" t="s">
        <v>4330</v>
      </c>
      <c r="C2770" s="2" t="str">
        <f>IFERROR(__xludf.DUMMYFUNCTION("GOOGLETRANSLATE(B2770, ""en"", ""vi"")"),"Việc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[I1N2S3T4R5U6M7E8N9T"&amp;"0S1]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giá"&amp;" cao.")</f>
        <v>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 cao.</v>
      </c>
      <c r="D2770" s="2"/>
    </row>
    <row r="2771">
      <c r="A2771" s="1" t="s">
        <v>4331</v>
      </c>
      <c r="B2771" s="1" t="s">
        <v>4332</v>
      </c>
      <c r="C2771" s="2" t="str">
        <f>IFERROR(__xludf.DUMMYFUNCTION("GOOGLETRANSLATE(B2771,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thể hiện một [ti0me1 s2ig3na4tu5re6] [T1I2M3E4_5S6I7G8N9A0T1U2R3E4] độc đáo, đi chệch khỏi chuẩn mực thông thường và duy trì nhịp điệu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thể hiện một [ti0me1 s2ig3na4tu5re6] [T1I2M3E4_5S6I7G8N9A0T1U2R3E4] độc đáo, đi chệch khỏi chuẩn mực thông thường và duy trì nhịp điệu vừa phải xuyên suốt.</v>
      </c>
      <c r="D2771" s="2"/>
    </row>
    <row r="2772">
      <c r="A2772" s="1" t="s">
        <v>730</v>
      </c>
      <c r="B2772" s="1" t="s">
        <v>4333</v>
      </c>
      <c r="C2772" s="2" t="str">
        <f>IFERROR(__xludf.DUMMYFUNCTION("GOOGLETRANSLATE(B2772, ""en"", ""vi"")"),"Bài hát dài [T1M213] giây, không thể hiện được nét đặc trưng của [A1R2T3I4S5T6].")</f>
        <v>Bài hát dài [T1M213] giây, không thể hiện được nét đặc trưng của [A1R2T3I4S5T6].</v>
      </c>
      <c r="D2772" s="2"/>
    </row>
    <row r="2773">
      <c r="A2773" s="1" t="s">
        <v>1290</v>
      </c>
      <c r="B2773" s="1" t="s">
        <v>4334</v>
      </c>
      <c r="C2773" s="2" t="str">
        <f>IFERROR(__xludf.DUMMYFUNCTION("GOOGLETRANSLATE(B2773, ""en"", ""vi"")"),"[ke0y1]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"&amp;"cân bằng và được trau chuốt kỹ lưỡng.")</f>
        <v>[ke0y1]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cân bằng và được trau chuốt kỹ lưỡng.</v>
      </c>
      <c r="D2773" s="2"/>
    </row>
    <row r="2774">
      <c r="A2774" s="1" t="s">
        <v>4335</v>
      </c>
      <c r="B2774" s="1" t="s">
        <v>4336</v>
      </c>
      <c r="C2774" s="2" t="str">
        <f>IFERROR(__xludf.DUMMYFUNCTION("GOOGLETRANSLATE(B2774, ""en"", ""vi"")"),"Bài hát này là một ca khúc có nhịp độ vừa phải với nhịp điệu đặc biệt tràn đầy năng lượng và độ dài [T1M213] giây.")</f>
        <v>Bài hát này là một ca khúc có nhịp độ vừa phải với nhịp điệu đặc biệt tràn đầy năng lượng và độ dài [T1M213] giây.</v>
      </c>
      <c r="D2774" s="2"/>
    </row>
    <row r="2775">
      <c r="A2775" s="1" t="s">
        <v>978</v>
      </c>
      <c r="B2775" s="1" t="s">
        <v>4337</v>
      </c>
      <c r="C2775" s="2" t="str">
        <f>IFERROR(__xludf.DUMMYFUNCTION("GOOGLETRANSLATE(B2775, ""en"", ""vi"")"),"Âm nhạc trong bài hát này có [te0mp1o2] thoải mái và tiết tấu vừa phải.")</f>
        <v>Âm nhạc trong bài hát này có [te0mp1o2] thoải mái và tiết tấu vừa phải.</v>
      </c>
      <c r="D2775" s="2"/>
    </row>
    <row r="2776">
      <c r="A2776" s="1" t="s">
        <v>92</v>
      </c>
      <c r="B2776" s="1" t="s">
        <v>4338</v>
      </c>
      <c r="C2776" s="2" t="str">
        <f>IFERROR(__xludf.DUMMYFUNCTION("GOOGLETRANSLATE(B2776,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"&amp;"nhịp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t"&amp;"hể loại [G1E2N3R4E5]. Nhìn chung, âm nhạc là một tác phẩm độc đáo nhưng lôi cuốn, để lại ấn tượng lâu dài cho người nghe.")</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thể loại [G1E2N3R4E5]. Nhìn chung, âm nhạc là một tác phẩm độc đáo nhưng lôi cuốn, để lại ấn tượng lâu dài cho người nghe.</v>
      </c>
      <c r="D2776" s="2"/>
    </row>
    <row r="2777">
      <c r="A2777" s="1" t="s">
        <v>4339</v>
      </c>
      <c r="B2777" s="1" t="s">
        <v>4340</v>
      </c>
      <c r="C2777" s="2" t="str">
        <f>IFERROR(__xludf.DUMMYFUNCTION("GOOGLETRANSLATE(B2777, ""en"", ""vi"")"),"Bài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"&amp;"hát. Để phát huy hết tiềm năng của nó, âm nhạc phải có [I1N2S3T4R5U6M7E8N9T0S1], điều này sẽ tăng thêm độ sâu và độ phức tạp cho âm thanh tổng thể. Cùng với nhau, những yếu tố này kết hợp với nhau để tạo nên một bản nhạc mạnh mẽ, để lại ấn tượng lâu dài c"&amp;"ho người nghe.")</f>
        <v>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hát. Để phát huy hết tiềm năng của nó, âm nhạc phải có [I1N2S3T4R5U6M7E8N9T0S1], điều này sẽ tăng thêm độ sâu và độ phức tạp cho âm thanh tổng thể. Cùng với nhau, những yếu tố này kết hợp với nhau để tạo nên một bản nhạc mạnh mẽ, để lại ấn tượng lâu dài cho người nghe.</v>
      </c>
      <c r="D2777" s="2"/>
    </row>
    <row r="2778">
      <c r="A2778" s="1" t="s">
        <v>4341</v>
      </c>
      <c r="B2778" s="1" t="s">
        <v>4342</v>
      </c>
      <c r="C2778" s="2" t="str">
        <f>IFERROR(__xludf.DUMMYFUNCTION("GOOGLETRANSLATE(B2778, ""en"", ""vi"")"),"Bài hát có độ dài khoảng [[N01U12M23_34B45A56R67S78]8 b9ar0s1] và được trình diễn nhanh với nhịp điệu vừa phải, dễ theo dõi.")</f>
        <v>Bài hát có độ dài khoảng [[N01U12M23_34B45A56R67S78]8 b9ar0s1] và được trình diễn nhanh với nhịp điệu vừa phải, dễ theo dõi.</v>
      </c>
      <c r="D2778" s="2"/>
    </row>
    <row r="2779">
      <c r="A2779" s="1" t="s">
        <v>469</v>
      </c>
      <c r="B2779" s="1" t="s">
        <v>4343</v>
      </c>
      <c r="C2779" s="2" t="str">
        <f>IFERROR(__xludf.DUMMYFUNCTION("GOOGLETRANSLATE(B2779, ""en"", ""vi"")"),"Dải cao độ của [R1A2N3G4E5] [oc0ta1ve2s3] tạo thêm nét đặc biệt cho âm nhạc, nhấn mạnh chiều sâu cảm xúc của nó, trong khi [[K01E12Y23]3 k4ey5] mang lại âm thanh mạnh mẽ và đáng nhớ. Chạy trong [T1M213] giây, bài hát này quyến rũ với nhịp điệu thiền định,"&amp;" sự vắng mặt đáng chú ý của [I1N2S3T4R5U6M7E8N9T0S1] và [[T01I12M23E34_45S56I67G78N89A90T01U12R23E34]4 t5im6e 7si8gn9at0ur1e2]. Chơi nhanh, nhạc tràn ngập [E1M2O3T4I5O6N7].")</f>
        <v>Dải cao độ của [R1A2N3G4E5] [oc0ta1ve2s3] tạo thêm nét đặc biệt cho âm nhạc, nhấn mạnh chiều sâu cảm xúc của nó, trong khi [[K01E12Y23]3 k4ey5] mang lại âm thanh mạnh mẽ và đáng nhớ. Chạy trong [T1M213] giây, bài hát này quyến rũ với nhịp điệu thiền định, sự vắng mặt đáng chú ý của [I1N2S3T4R5U6M7E8N9T0S1] và [[T01I12M23E34_45S56I67G78N89A90T01U12R23E34]4 t5im6e 7si8gn9at0ur1e2]. Chơi nhanh, nhạc tràn ngập [E1M2O3T4I5O6N7].</v>
      </c>
      <c r="D2779" s="2"/>
    </row>
    <row r="2780">
      <c r="A2780" s="1" t="s">
        <v>1044</v>
      </c>
      <c r="B2780" s="1" t="s">
        <v>4344</v>
      </c>
      <c r="C2780" s="2" t="str">
        <f>IFERROR(__xludf.DUMMYFUNCTION("GOOGLETRANSLATE(B2780, ""en"", ""vi"")"),"Với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n"&amp;"hanh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"&amp;"loại [G1E2N3R4E5].")</f>
        <v>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loại [G1E2N3R4E5].</v>
      </c>
      <c r="D2780" s="2"/>
    </row>
    <row r="2781">
      <c r="A2781" s="1" t="s">
        <v>4345</v>
      </c>
      <c r="B2781" s="1" t="s">
        <v>4346</v>
      </c>
      <c r="C2781" s="2" t="str">
        <f>IFERROR(__xludf.DUMMYFUNCTION("GOOGLETRANSLATE(B2781, ""en"", ""vi"")"),"[[K01E12Y23]3 k4ey5] trong bài hát có nhịp độ vừa phải này mang đến âm thanh mạnh mẽ và đáng nhớ, với thời gian phát là [T1M213] giây. Nhạc ở [T1I2M3E4_5S6I7G8N9A0T1U2R3E4].")</f>
        <v>[[K01E12Y23]3 k4ey5] trong bài hát có nhịp độ vừa phải này mang đến âm thanh mạnh mẽ và đáng nhớ, với thời gian phát là [T1M213] giây. Nhạc ở [T1I2M3E4_5S6I7G8N9A0T1U2R3E4].</v>
      </c>
      <c r="D2781" s="2"/>
    </row>
    <row r="2782">
      <c r="A2782" s="1" t="s">
        <v>110</v>
      </c>
      <c r="B2782" s="1" t="s">
        <v>4347</v>
      </c>
      <c r="C2782" s="2" t="str">
        <f>IFERROR(__xludf.DUMMYFUNCTION("GOOGLETRANSLATE(B2782, ""en"", ""vi"")"),"Phạm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Ch"&amp;"o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nhạ"&amp;"c sĩ có thể tạo ra âm nhạc không chỉ ấn tượng về mặt kỹ thuật mà còn cảm động sâu sắc và mạnh mẽ.")</f>
        <v>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nhạc sĩ có thể tạo ra âm nhạc không chỉ ấn tượng về mặt kỹ thuật mà còn cảm động sâu sắc và mạnh mẽ.</v>
      </c>
      <c r="D2782" s="2"/>
    </row>
    <row r="2783">
      <c r="A2783" s="1" t="s">
        <v>1686</v>
      </c>
      <c r="B2783" s="1" t="s">
        <v>4348</v>
      </c>
      <c r="C2783" s="2" t="str">
        <f>IFERROR(__xludf.DUMMYFUNCTION("GOOGLETRANSLATE(B2783, ""en"", ""vi"")"),"[te0mp1o2]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giai"&amp;"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"&amp;"có thể là lựa chọn tuyệt vời để tạo ra trải nghiệm nghe thoải mái và thú vị.")</f>
        <v>[te0mp1o2]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có thể là lựa chọn tuyệt vời để tạo ra trải nghiệm nghe thoải mái và thú vị.</v>
      </c>
      <c r="D2783" s="2"/>
    </row>
    <row r="2784">
      <c r="A2784" s="1" t="s">
        <v>766</v>
      </c>
      <c r="B2784" s="1" t="s">
        <v>4349</v>
      </c>
      <c r="C2784" s="2" t="str">
        <f>IFERROR(__xludf.DUMMYFUNCTION("GOOGLETRANSLATE(B2784, ""en"", ""vi"")"),"Phần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f>
        <v>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v>
      </c>
      <c r="D2784" s="2"/>
    </row>
    <row r="2785">
      <c r="A2785" s="1" t="s">
        <v>1479</v>
      </c>
      <c r="B2785" s="1" t="s">
        <v>4350</v>
      </c>
      <c r="C2785" s="2" t="str">
        <f>IFERROR(__xludf.DUMMYFUNCTION("GOOGLETRANSLATE(B2785, ""en"", ""vi"")"),"Dải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gi"&amp;"ữ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b"&amp;"ật của phong cách [G1E2N3R4E5] nhưng nó vẫn mang lại trải nghiệm nghe thú vị.")</f>
        <v>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bật của phong cách [G1E2N3R4E5] nhưng nó vẫn mang lại trải nghiệm nghe thú vị.</v>
      </c>
      <c r="D2785" s="2"/>
    </row>
    <row r="2786">
      <c r="A2786" s="1" t="s">
        <v>4351</v>
      </c>
      <c r="B2786" s="1" t="s">
        <v>4352</v>
      </c>
      <c r="C2786" s="2" t="str">
        <f>IFERROR(__xludf.DUMMYFUNCTION("GOOGLETRANSLATE(B2786, ""en"", ""vi"")"),"Âm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người"&amp;"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há"&amp;"t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f>
        <v>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v>
      </c>
      <c r="D2786" s="2"/>
    </row>
    <row r="2787">
      <c r="A2787" s="1" t="s">
        <v>4353</v>
      </c>
      <c r="B2787" s="1" t="s">
        <v>4354</v>
      </c>
      <c r="C2787" s="2" t="str">
        <f>IFERROR(__xludf.DUMMYFUNCTION("GOOGLETRANSLATE(B2787, ""en"", ""vi"")"),"Bài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f>
        <v>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v>
      </c>
      <c r="D2787" s="2"/>
    </row>
    <row r="2788">
      <c r="A2788" s="1" t="s">
        <v>1679</v>
      </c>
      <c r="B2788" s="1" t="s">
        <v>4355</v>
      </c>
      <c r="C2788" s="2" t="str">
        <f>IFERROR(__xludf.DUMMYFUNCTION("GOOGLETRANSLATE(B2788, ""en"", ""vi"")"),"Đồng hồ đo của âm nhạc được biểu thị bằng [ti0me1 s2ig3na4tu5re6]. Mặc dù thể loại [G1E2N3R4E5] không ảnh hưởng nhiều đến âm thanh của bài hát nhưng không sử dụng [I1N2S3T4R5U6M7E8N9T0S1] trong phần sáng tác của nó.")</f>
        <v>Đồng hồ đo của âm nhạc được biểu thị bằng [ti0me1 s2ig3na4tu5re6]. Mặc dù thể loại [G1E2N3R4E5] không ảnh hưởng nhiều đến âm thanh của bài hát nhưng không sử dụng [I1N2S3T4R5U6M7E8N9T0S1] trong phần sáng tác của nó.</v>
      </c>
      <c r="D2788" s="2"/>
    </row>
    <row r="2789">
      <c r="A2789" s="1" t="s">
        <v>1825</v>
      </c>
      <c r="B2789" s="1" t="s">
        <v>4356</v>
      </c>
      <c r="C2789" s="2" t="str">
        <f>IFERROR(__xludf.DUMMYFUNCTION("GOOGLETRANSLATE(B2789, ""en"", ""vi"")"),"Độ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khiến"&amp;"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hiệ"&amp;"n nghệ thuật vượt qua những ranh giới và kỳ vọng thông thường.")</f>
        <v>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hiện nghệ thuật vượt qua những ranh giới và kỳ vọng thông thường.</v>
      </c>
      <c r="D2789" s="2"/>
    </row>
    <row r="2790">
      <c r="A2790" s="1" t="s">
        <v>797</v>
      </c>
      <c r="B2790" s="1" t="s">
        <v>4357</v>
      </c>
      <c r="C2790" s="2" t="str">
        <f>IFERROR(__xludf.DUMMYFUNCTION("GOOGLETRANSLATE(B2790, ""en"", ""vi"")"),"Xuyên suốt bài hát, có tổng cộng [[N01U12M23_34B45A56R67S78]8 b9ar0s1].")</f>
        <v>Xuyên suốt bài hát, có tổng cộng [[N01U12M23_34B45A56R67S78]8 b9ar0s1].</v>
      </c>
      <c r="D2790" s="2"/>
    </row>
    <row r="2791">
      <c r="A2791" s="1" t="s">
        <v>2194</v>
      </c>
      <c r="B2791" s="1" t="s">
        <v>4358</v>
      </c>
      <c r="C2791" s="2" t="str">
        <f>IFERROR(__xludf.DUMMYFUNCTION("GOOGLETRANSLATE(B2791, ""en"", ""vi"")"),"[ti0me1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gũi"&amp;" hơn.")</f>
        <v>[ti0me1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 hơn.</v>
      </c>
      <c r="D2791" s="2"/>
    </row>
    <row r="2792">
      <c r="A2792" s="1" t="s">
        <v>53</v>
      </c>
      <c r="B2792" s="1" t="s">
        <v>4359</v>
      </c>
      <c r="C2792" s="2" t="str">
        <f>IFERROR(__xludf.DUMMYFUNCTION("GOOGLETRANSLATE(B2792, ""en"", ""vi"")"),"Bản nhạc thể hiện phạm vi cao độ trong [R1A2N3G4E5] [oc0ta1ve2s3] và [[K01E12Y23]3 k4ey5] được sử dụng trong bản sáng tác sẽ làm tăng thêm âm thanh mạnh mẽ và đáng nhớ.")</f>
        <v>Bản nhạc thể hiện phạm vi cao độ trong [R1A2N3G4E5] [oc0ta1ve2s3] và [[K01E12Y23]3 k4ey5] được sử dụng trong bản sáng tác sẽ làm tăng thêm âm thanh mạnh mẽ và đáng nhớ.</v>
      </c>
      <c r="D2792" s="2"/>
    </row>
    <row r="2793">
      <c r="A2793" s="1" t="s">
        <v>4360</v>
      </c>
      <c r="B2793" s="1" t="s">
        <v>4361</v>
      </c>
      <c r="C2793" s="2" t="str">
        <f>IFERROR(__xludf.DUMMYFUNCTION("GOOGLETRANSLATE(B2793, ""en"", ""vi"")"),"Bài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"&amp;"là [te0mp1o2] vừa phải và dải cao độ trải dài [R1A2N3G4E5] [oc0ta1ve2s3].")</f>
        <v>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là [te0mp1o2] vừa phải và dải cao độ trải dài [R1A2N3G4E5] [oc0ta1ve2s3].</v>
      </c>
      <c r="D2793" s="2"/>
    </row>
    <row r="2794">
      <c r="A2794" s="1" t="s">
        <v>3049</v>
      </c>
      <c r="B2794" s="1" t="s">
        <v>4362</v>
      </c>
      <c r="C2794" s="2" t="str">
        <f>IFERROR(__xludf.DUMMYFUNCTION("GOOGLETRANSLATE(B2794, ""en"", ""vi"")"),"Đoạn nhạc này nằm trong [[T01I12M23E34_45S56I67G78N89A90T01U12R23E34]4 t5im6e 7si8gn9at0ur1e2] và được phát trong [[K01E12Y23]3 k4ey5], mang đến âm thanh mạnh mẽ và đáng nhớ. Âm nhạc được tạo ra thông qua việc sử dụng nhiều [I1N2S3T4R5U6M7E8N9T0S1] khác n"&amp;"hau,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đườ"&amp;"ng nét du dương hay âm sắc của nhạc cụ, mỗi yếu tố đều phối hợp với nhau để tạo ra trải nghiệm âm nhạc độc đáo và hấp dẫn.")</f>
        <v>Đoạn nhạc này nằm trong [[T01I12M23E34_45S56I67G78N89A90T01U12R23E34]4 t5im6e 7si8gn9at0ur1e2] và được phát trong [[K01E12Y23]3 k4ey5], mang đến âm thanh mạnh mẽ và đáng nhớ. Âm nhạc được tạo ra thông qua việc sử dụng nhiều [I1N2S3T4R5U6M7E8N9T0S1] khác nhau,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đường nét du dương hay âm sắc của nhạc cụ, mỗi yếu tố đều phối hợp với nhau để tạo ra trải nghiệm âm nhạc độc đáo và hấp dẫn.</v>
      </c>
      <c r="D2794" s="2"/>
    </row>
    <row r="2795">
      <c r="A2795" s="1" t="s">
        <v>998</v>
      </c>
      <c r="B2795" s="1" t="s">
        <v>4363</v>
      </c>
      <c r="C2795" s="2" t="str">
        <f>IFERROR(__xludf.DUMMYFUNCTION("GOOGLETRANSLATE(B2795, ""en"", ""vi"")"),"Âm nhạc có đặc điểm là [E1M2O3T4I5O6N7], có phạm vi cao độ trong [R1A2N3G4E5] [oc0ta1ve2s3] và [[N01U12M23_34B45A56R67S78]8 b9ar0s1]. Nó cũng thể hiện một nhịp điệu cân bằng.")</f>
        <v>Âm nhạc có đặc điểm là [E1M2O3T4I5O6N7], có phạm vi cao độ trong [R1A2N3G4E5] [oc0ta1ve2s3] và [[N01U12M23_34B45A56R67S78]8 b9ar0s1]. Nó cũng thể hiện một nhịp điệu cân bằng.</v>
      </c>
      <c r="D2795" s="2"/>
    </row>
    <row r="2796">
      <c r="A2796" s="1" t="s">
        <v>4364</v>
      </c>
      <c r="B2796" s="1" t="s">
        <v>4365</v>
      </c>
      <c r="C2796" s="2" t="str">
        <f>IFERROR(__xludf.DUMMYFUNCTION("GOOGLETRANSLATE(B2796, ""en"", ""vi"")"),"Nhịp độ của bài hát chậm và nhạc bao gồm [[N01U12M23_34B45A56R67S78]8 b9ar0s1] với độ dài [T1M213] giây. [ti0me1 s2ig3na4tu5re6] của bản nhạc là [T1I2M3E4_5S6I7G8N9A0T1U2R3E4].")</f>
        <v>Nhịp độ của bài hát chậm và nhạc bao gồm [[N01U12M23_34B45A56R67S78]8 b9ar0s1] với độ dài [T1M213] giây. [ti0me1 s2ig3na4tu5re6] của bản nhạc là [T1I2M3E4_5S6I7G8N9A0T1U2R3E4].</v>
      </c>
      <c r="D2796" s="2"/>
    </row>
    <row r="2797">
      <c r="A2797" s="1" t="s">
        <v>4366</v>
      </c>
      <c r="B2797" s="1" t="s">
        <v>4367</v>
      </c>
      <c r="C2797" s="2" t="str">
        <f>IFERROR(__xludf.DUMMYFUNCTION("GOOGLETRANSLATE(B2797, ""en"", ""vi"")"),"Phạm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"&amp;"phong cách [G1E2N3R4E5] và cấu trúc của nó tuân theo [[N01U12M23_34B45A56R67S78]8 b9ar0s1]. Ngay cả với thời lượng phát [T1M213] giây, bài hát này vẫn thu hút người nghe bằng cách tiếp cận sáng tác âm nhạc độc đáo.")</f>
        <v>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phong cách [G1E2N3R4E5] và cấu trúc của nó tuân theo [[N01U12M23_34B45A56R67S78]8 b9ar0s1]. Ngay cả với thời lượng phát [T1M213] giây, bài hát này vẫn thu hút người nghe bằng cách tiếp cận sáng tác âm nhạc độc đáo.</v>
      </c>
      <c r="D2797" s="2"/>
    </row>
    <row r="2798">
      <c r="A2798" s="1" t="s">
        <v>371</v>
      </c>
      <c r="B2798" s="1" t="s">
        <v>4368</v>
      </c>
      <c r="C2798" s="2" t="str">
        <f>IFERROR(__xludf.DUMMYFUNCTION("GOOGLETRANSLATE(B2798, ""en"", ""vi"")"),"Bài hát này có thời gian chạy là [T1M213] giây và sử dụng [ti0me1 s2ig3na4tu5re6], [T1I2M3E4_5S6I7G8N9A0T1U2R3E4] không chuẩn.")</f>
        <v>Bài hát này có thời gian chạy là [T1M213] giây và sử dụng [ti0me1 s2ig3na4tu5re6], [T1I2M3E4_5S6I7G8N9A0T1U2R3E4] không chuẩn.</v>
      </c>
      <c r="D2798" s="2"/>
    </row>
    <row r="2799">
      <c r="A2799" s="1" t="s">
        <v>4369</v>
      </c>
      <c r="B2799" s="1" t="s">
        <v>4370</v>
      </c>
      <c r="C2799" s="2" t="str">
        <f>IFERROR(__xludf.DUMMYFUNCTION("GOOGLETRANSLATE(B2799, ""en"", ""vi"")"),"Phạm vi cao độ của [R1A2N3G4E5] [oc0ta1ve2s3] mang lại cho âm nhạc chất lượng độc đáo làm nổi bật chiều sâu cảm xúc của nó. Ngoài ra, nhịp điệu của bài hát được cân bằng tốt và có nhịp điệu nhẹ nhàng, mượt mà góp phần tạo nên cảm giác tổng thể. Cùng với n"&amp;"hau, những yếu tố này tạo nên trải nghiệm âm nhạc đáng nhớ và hấp dẫn cho người nghe.")</f>
        <v>Phạm vi cao độ của [R1A2N3G4E5] [oc0ta1ve2s3] mang lại cho âm nhạc chất lượng độc đáo làm nổi bật chiều sâu cảm xúc của nó. Ngoài ra, nhịp điệu của bài hát được cân bằng tốt và có nhịp điệu nhẹ nhàng, mượt mà góp phần tạo nên cảm giác tổng thể. Cùng với nhau, những yếu tố này tạo nên trải nghiệm âm nhạc đáng nhớ và hấp dẫn cho người nghe.</v>
      </c>
      <c r="D2799" s="2"/>
    </row>
    <row r="2800">
      <c r="A2800" s="1" t="s">
        <v>110</v>
      </c>
      <c r="B2800" s="1" t="s">
        <v>4371</v>
      </c>
      <c r="C2800" s="2" t="str">
        <f>IFERROR(__xludf.DUMMYFUNCTION("GOOGLETRANSLATE(B2800, ""en"", ""vi"")"),"Với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c"&amp;"ao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f>
        <v>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v>
      </c>
      <c r="D2800" s="2"/>
    </row>
    <row r="2801">
      <c r="A2801" s="1" t="s">
        <v>3668</v>
      </c>
      <c r="B2801" s="1" t="s">
        <v>4372</v>
      </c>
      <c r="C2801" s="2" t="str">
        <f>IFERROR(__xludf.DUMMYFUNCTION("GOOGLETRANSLATE(B2801, ""en"", ""vi"")"),"Bản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tổ"&amp;"ng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ngh"&amp;"e nhờ sự hòa trộn các yếu tố độc đáo.")</f>
        <v>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nghe nhờ sự hòa trộn các yếu tố độc đáo.</v>
      </c>
      <c r="D2801" s="2"/>
    </row>
    <row r="2802">
      <c r="A2802" s="1" t="s">
        <v>2379</v>
      </c>
      <c r="B2802" s="1" t="s">
        <v>4373</v>
      </c>
      <c r="C2802" s="2" t="str">
        <f>IFERROR(__xludf.DUMMYFUNCTION("GOOGLETRANSLATE(B2802, ""en"", ""vi"")"),"Âm thanh gắn kết và thống nhất xuyên suốt bản nhạc được tạo ra bằng cách sử dụng dải cao độ cụ thể là [R1A2N3G4E5] [oc0ta1ve2s3]. Bài hát này kéo dài [T1M213] giây và có [ti0me1 s2ig3na4tu5re6 o7f 8[T91I02M13E24_35S46I57G68N79A80T91U02R13E24]3] không đều."&amp;" Không có [I1N2S3T4R5U6M7E8N9T0S1] trong bản nhạc này, được phát ở mức cao [te0mp1o2]. Âm nhạc chứa đầy [E1M2O3T4I5O6N7], mang lại trải nghiệm nghe mạnh mẽ và mãnh liệt.")</f>
        <v>Âm thanh gắn kết và thống nhất xuyên suốt bản nhạc được tạo ra bằng cách sử dụng dải cao độ cụ thể là [R1A2N3G4E5] [oc0ta1ve2s3]. Bài hát này kéo dài [T1M213] giây và có [ti0me1 s2ig3na4tu5re6 o7f 8[T91I02M13E24_35S46I57G68N79A80T91U02R13E24]3] không đều. Không có [I1N2S3T4R5U6M7E8N9T0S1] trong bản nhạc này, được phát ở mức cao [te0mp1o2]. Âm nhạc chứa đầy [E1M2O3T4I5O6N7], mang lại trải nghiệm nghe mạnh mẽ và mãnh liệt.</v>
      </c>
      <c r="D2802" s="2"/>
    </row>
    <row r="2803">
      <c r="A2803" s="1" t="s">
        <v>4374</v>
      </c>
      <c r="B2803" s="1" t="s">
        <v>4375</v>
      </c>
      <c r="C2803" s="2" t="str">
        <f>IFERROR(__xludf.DUMMYFUNCTION("GOOGLETRANSLATE(B2803, ""en"", ""vi"")"),"Việc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âm"&amp;" thanh độc đáo mà còn là sự vắng mặt của [I1N2S3T4R5U6M7E8N9T0S1]. Mặc dù thiếu nhạc cụ truyền thống, bài hát vẫn thu hút người nghe bằng cách tiếp cận độc đáo và để lại ấn tượng lâu dài.")</f>
        <v>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 thanh độc đáo mà còn là sự vắng mặt của [I1N2S3T4R5U6M7E8N9T0S1]. Mặc dù thiếu nhạc cụ truyền thống, bài hát vẫn thu hút người nghe bằng cách tiếp cận độc đáo và để lại ấn tượng lâu dài.</v>
      </c>
      <c r="D2803" s="2"/>
    </row>
    <row r="2804">
      <c r="A2804" s="1" t="s">
        <v>4376</v>
      </c>
      <c r="B2804" s="1" t="s">
        <v>4377</v>
      </c>
      <c r="C2804" s="2" t="str">
        <f>IFERROR(__xludf.DUMMYFUNCTION("GOOGLETRANSLATE(B2804, ""en"", ""vi"")"),"Nhạc trong bài hát này được phát ở nhịp độ thoải mái và thời gian chạy là [T1M213] giây. Ngoài ra, bài hát còn có [ti0me1 s2ig3na4tu5re6] không phổ biến, khiến nó trở thành một bản nhạc độc đáo và thú vị.")</f>
        <v>Nhạc trong bài hát này được phát ở nhịp độ thoải mái và thời gian chạy là [T1M213] giây. Ngoài ra, bài hát còn có [ti0me1 s2ig3na4tu5re6] không phổ biến, khiến nó trở thành một bản nhạc độc đáo và thú vị.</v>
      </c>
      <c r="D2804" s="2"/>
    </row>
    <row r="2805">
      <c r="A2805" s="1" t="s">
        <v>1225</v>
      </c>
      <c r="B2805" s="1" t="s">
        <v>4378</v>
      </c>
      <c r="C2805" s="2" t="str">
        <f>IFERROR(__xludf.DUMMYFUNCTION("GOOGLETRANSLATE(B2805, ""en"", ""vi"")"),"Âm nhạc trong bản nhạc này có phạm vi cao độ giới hạn là [R1A2N3G4E5] [oc0ta1ve2s3], cho phép nhấn mạnh hơn vào các sắc thái của giai điệu và nhịp điệu. Nhịp điệu của bài hát rất êm dịu và nhẹ nhàng, bài hát có độ dài [T1M213] giây. Ngoài ra, âm nhạc tuân"&amp;" theo nhịp [T1I2M3E4_5S6I7G8N9A0T1U2R3E4].")</f>
        <v>Âm nhạc trong bản nhạc này có phạm vi cao độ giới hạn là [R1A2N3G4E5] [oc0ta1ve2s3], cho phép nhấn mạnh hơn vào các sắc thái của giai điệu và nhịp điệu. Nhịp điệu của bài hát rất êm dịu và nhẹ nhàng, bài hát có độ dài [T1M213] giây. Ngoài ra, âm nhạc tuân theo nhịp [T1I2M3E4_5S6I7G8N9A0T1U2R3E4].</v>
      </c>
      <c r="D2805" s="2"/>
    </row>
    <row r="2806">
      <c r="A2806" s="1" t="s">
        <v>644</v>
      </c>
      <c r="B2806" s="1" t="s">
        <v>4379</v>
      </c>
      <c r="C2806" s="2" t="str">
        <f>IFERROR(__xludf.DUMMYFUNCTION("GOOGLETRANSLATE(B2806, ""en"", ""vi"")"),"Bài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đi"&amp;"ệu rất yên bình. Âm nhạc được làm phong phú hơn nữa bằng cách đưa vào [I1N2S3T4R5U6M7E8N9T0S1].")</f>
        <v>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điệu rất yên bình. Âm nhạc được làm phong phú hơn nữa bằng cách đưa vào [I1N2S3T4R5U6M7E8N9T0S1].</v>
      </c>
      <c r="D2806" s="2"/>
    </row>
    <row r="2807">
      <c r="A2807" s="1" t="s">
        <v>2817</v>
      </c>
      <c r="B2807" s="1" t="s">
        <v>4380</v>
      </c>
      <c r="C2807" s="2" t="str">
        <f>IFERROR(__xludf.DUMMYFUNCTION("GOOGLETRANSLATE(B2807, ""en"", ""vi"")"),"Với dải cao độ trải dài [R1A2N3G4E5] [oc0ta1ve2s3], bản nhạc này mang đến trải nghiệm nghe đa dạng và sống động, mang bản chất [E1M2O3T4I5O6N7], đặc trưng bởi thước đo [T1I2M3E4_5S6I7G8N9A0T1U2R3E4].")</f>
        <v>Với dải cao độ trải dài [R1A2N3G4E5] [oc0ta1ve2s3], bản nhạc này mang đến trải nghiệm nghe đa dạng và sống động, mang bản chất [E1M2O3T4I5O6N7], đặc trưng bởi thước đo [T1I2M3E4_5S6I7G8N9A0T1U2R3E4].</v>
      </c>
      <c r="D2807" s="2"/>
    </row>
    <row r="2808">
      <c r="A2808" s="1" t="s">
        <v>4381</v>
      </c>
      <c r="B2808" s="1" t="s">
        <v>4382</v>
      </c>
      <c r="C2808" s="2" t="str">
        <f>IFERROR(__xludf.DUMMYFUNCTION("GOOGLETRANSLATE(B2808,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n"&amp;"hịp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v>
      </c>
      <c r="D2808" s="2"/>
    </row>
    <row r="2809">
      <c r="A2809" s="1" t="s">
        <v>3425</v>
      </c>
      <c r="B2809" s="1" t="s">
        <v>4383</v>
      </c>
      <c r="C2809" s="2" t="str">
        <f>IFERROR(__xludf.DUMMYFUNCTION("GOOGLETRANSLATE(B2809, ""en"", ""vi"")"),"Phạm vi cao độ nhỏ gọn của [R1A2N3G4E5] [oc0ta1ve2s3] mang lại hiệu suất âm nhạc tập trung và có tác động mạnh mẽ, trong khi việc sử dụng [[K01E12Y23]3 k4ey5] tạo ra bầu không khí khác biệt. Với thời lượng [T1M213] giây, nhịp điệu trong bài hát này cực kỳ"&amp;"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 pho"&amp;"ng cách [G1E2N3R4E5].")</f>
        <v>Phạm vi cao độ nhỏ gọn của [R1A2N3G4E5] [oc0ta1ve2s3] mang lại hiệu suất âm nhạc tập trung và có tác động mạnh mẽ, trong khi việc sử dụng [[K01E12Y23]3 k4ey5] tạo ra bầu không khí khác biệt. Với thời lượng [T1M213] giây, nhịp điệu trong bài hát này cực kỳ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 phong cách [G1E2N3R4E5].</v>
      </c>
      <c r="D2809" s="2"/>
    </row>
    <row r="2810">
      <c r="A2810" s="1" t="s">
        <v>110</v>
      </c>
      <c r="B2810" s="1" t="s">
        <v>4384</v>
      </c>
      <c r="C2810" s="2" t="str">
        <f>IFERROR(__xludf.DUMMYFUNCTION("GOOGLETRANSLATE(B2810, ""en"", ""vi"")"),"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xúc,"&amp;"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t"&amp;"hiết yếu góp phần tạo nên giá trị nghệ thuật và âm nhạc của nó.")</f>
        <v>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thiết yếu góp phần tạo nên giá trị nghệ thuật và âm nhạc của nó.</v>
      </c>
      <c r="D2810" s="2"/>
    </row>
    <row r="2811">
      <c r="A2811" s="1" t="s">
        <v>4385</v>
      </c>
      <c r="B2811" s="1" t="s">
        <v>4386</v>
      </c>
      <c r="C2811" s="2" t="str">
        <f>IFERROR(__xludf.DUMMYFUNCTION("GOOGLETRANSLATE(B2811, ""en"", ""vi"")"),"Tác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kết"&amp;" hợp của [I1N2S3T4R5U6M7E8N9T0S1]. Nó tuân theo [[T01I12M23E34_45S56I67G78N89A90T01U12R23E34]4 t5im6e 7si8gn9at0ur1e2] và bao gồm tổng cộng [[N01U12M23_34B45A56R67S78]8 b9ar0s1]. Tuy nhịp điệu chậm rãi nhưng bản nhạc lại chứa đầy cảm xúc mãnh liệt, thu hú"&amp;"t sự chú ý của người nghe. Nhìn chung, tác phẩm âm nhạc này là một sáng tác mạnh mẽ và quyến rũ, làm nổi bật việc sử dụng khéo léo các yếu tố âm nhạc khác nhau để tạo ra trải nghiệm thực sự đáng nhớ.")</f>
        <v>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 hợp của [I1N2S3T4R5U6M7E8N9T0S1]. Nó tuân theo [[T01I12M23E34_45S56I67G78N89A90T01U12R23E34]4 t5im6e 7si8gn9at0ur1e2] và bao gồm tổng cộng [[N01U12M23_34B45A56R67S78]8 b9ar0s1]. Tuy nhịp điệu chậm rãi nhưng bản nhạc lại chứa đầy cảm xúc mãnh liệt, thu hút sự chú ý của người nghe. Nhìn chung, tác phẩm âm nhạc này là một sáng tác mạnh mẽ và quyến rũ, làm nổi bật việc sử dụng khéo léo các yếu tố âm nhạc khác nhau để tạo ra trải nghiệm thực sự đáng nhớ.</v>
      </c>
      <c r="D2811" s="2"/>
    </row>
    <row r="2812">
      <c r="A2812" s="1" t="s">
        <v>487</v>
      </c>
      <c r="B2812" s="1" t="s">
        <v>4387</v>
      </c>
      <c r="C2812" s="2" t="str">
        <f>IFERROR(__xludf.DUMMYFUNCTION("GOOGLETRANSLATE(B2812, ""en"", ""vi"")"),"Nhịp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giản"&amp;" là nghe, loại âm nhạc này đều đòi hỏi sự chú ý và truyền cảm hứng chuyển động, thể hiện sức sống và cường độ của khoảnh khắc.")</f>
        <v>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 là nghe, loại âm nhạc này đều đòi hỏi sự chú ý và truyền cảm hứng chuyển động, thể hiện sức sống và cường độ của khoảnh khắc.</v>
      </c>
      <c r="D2812" s="2"/>
    </row>
    <row r="2813">
      <c r="A2813" s="1" t="s">
        <v>4087</v>
      </c>
      <c r="B2813" s="1" t="s">
        <v>4388</v>
      </c>
      <c r="C2813" s="2" t="str">
        <f>IFERROR(__xludf.DUMMYFUNCTION("GOOGLETRANSLATE(B2813, ""en"", ""vi"")"),"Bài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s"&amp;"ử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"&amp;"các phần và có thể chỉ ra những thay đổi trong giai điệu, hòa âm và nhịp điệu.")</f>
        <v>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các phần và có thể chỉ ra những thay đổi trong giai điệu, hòa âm và nhịp điệu.</v>
      </c>
      <c r="D2813" s="2"/>
    </row>
    <row r="2814">
      <c r="A2814" s="1" t="s">
        <v>4389</v>
      </c>
      <c r="B2814" s="1" t="s">
        <v>4390</v>
      </c>
      <c r="C2814" s="2" t="str">
        <f>IFERROR(__xludf.DUMMYFUNCTION("GOOGLETRANSLATE(B2814, ""en"", ""vi"")"),"Nhạc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ra"&amp;",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f>
        <v>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v>
      </c>
      <c r="D2814" s="2"/>
    </row>
    <row r="2815">
      <c r="A2815" s="1" t="s">
        <v>295</v>
      </c>
      <c r="B2815" s="1" t="s">
        <v>4391</v>
      </c>
      <c r="C2815" s="2" t="str">
        <f>IFERROR(__xludf.DUMMYFUNCTION("GOOGLETRANSLATE(B2815, ""en"", ""vi"")"),"[[K01E12Y23]3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n"&amp;"hạc cụ cho phép tập trung vào [ke0y1] và làm nổi bật tác động của nó lên bố cục tổng thể. Sự kết hợp của những yếu tố này tạo nên trải nghiệm âm nhạc ấn tượng và khó quên cho người nghe.")</f>
        <v>[[K01E12Y23]3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nhạc cụ cho phép tập trung vào [ke0y1] và làm nổi bật tác động của nó lên bố cục tổng thể. Sự kết hợp của những yếu tố này tạo nên trải nghiệm âm nhạc ấn tượng và khó quên cho người nghe.</v>
      </c>
      <c r="D2815" s="2"/>
    </row>
    <row r="2816">
      <c r="A2816" s="1" t="s">
        <v>922</v>
      </c>
      <c r="B2816" s="1" t="s">
        <v>4392</v>
      </c>
      <c r="C2816" s="2" t="str">
        <f>IFERROR(__xludf.DUMMYFUNCTION("GOOGLETRANSLATE(B2816, ""en"", ""vi"")"),"Bản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"&amp;"nổi bật với [[T01I12M23E34_45S56I67G78N89A90T01U12R23E34]4 t5im6e 7si8gn9at0ur1e2]. Được chơi ở nhịp độ nhẹ nhàng, âm nhạc gợi lên cảm giác [E1M2O3T4I5O6N7] và chứa đựng [[N01U12M23_34B45A56R67S78]8 b9ar0s1] trong bố cục.")</f>
        <v>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nổi bật với [[T01I12M23E34_45S56I67G78N89A90T01U12R23E34]4 t5im6e 7si8gn9at0ur1e2]. Được chơi ở nhịp độ nhẹ nhàng, âm nhạc gợi lên cảm giác [E1M2O3T4I5O6N7] và chứa đựng [[N01U12M23_34B45A56R67S78]8 b9ar0s1] trong bố cục.</v>
      </c>
      <c r="D2816" s="2"/>
    </row>
    <row r="2817">
      <c r="A2817" s="1" t="s">
        <v>705</v>
      </c>
      <c r="B2817" s="1" t="s">
        <v>4393</v>
      </c>
      <c r="C2817" s="2" t="str">
        <f>IFERROR(__xludf.DUMMYFUNCTION("GOOGLETRANSLATE(B2817, ""en"", ""vi"")"),"Âm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đặ"&amp;"n,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cho"&amp;" bạn.")</f>
        <v>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 bạn.</v>
      </c>
      <c r="D2817" s="2"/>
    </row>
    <row r="2818">
      <c r="A2818" s="1" t="s">
        <v>4394</v>
      </c>
      <c r="B2818" s="1" t="s">
        <v>4395</v>
      </c>
      <c r="C2818" s="2" t="str">
        <f>IFERROR(__xludf.DUMMYFUNCTION("GOOGLETRANSLATE(B2818, ""en"", ""vi"")"),"Bài hát này có [te0mp1o2] nhanh và [[K01E12Y23]3 k4ey5] tạo thêm hương vị độc đáo cho âm thanh của nó. Bài hát có thời gian phát là [T1M213] giây và có âm thanh độc đáo thông qua việc sử dụng [I1N2S3T4R5U6M7E8N9T0S1].")</f>
        <v>Bài hát này có [te0mp1o2] nhanh và [[K01E12Y23]3 k4ey5] tạo thêm hương vị độc đáo cho âm thanh của nó. Bài hát có thời gian phát là [T1M213] giây và có âm thanh độc đáo thông qua việc sử dụng [I1N2S3T4R5U6M7E8N9T0S1].</v>
      </c>
      <c r="D2818" s="2"/>
    </row>
    <row r="2819">
      <c r="A2819" s="1" t="s">
        <v>705</v>
      </c>
      <c r="B2819" s="1" t="s">
        <v>4396</v>
      </c>
      <c r="C2819" s="2" t="str">
        <f>IFERROR(__xludf.DUMMYFUNCTION("GOOGLETRANSLATE(B2819, ""en"", ""vi"")"),"Bài hát này có [te0mp1o2] vừa phải truyền tải [E1M2O3T4I5O6N7] thông qua âm nhạc của nó.")</f>
        <v>Bài hát này có [te0mp1o2] vừa phải truyền tải [E1M2O3T4I5O6N7] thông qua âm nhạc của nó.</v>
      </c>
      <c r="D2819" s="2"/>
    </row>
    <row r="2820">
      <c r="A2820" s="1" t="s">
        <v>3577</v>
      </c>
      <c r="B2820" s="1" t="s">
        <v>4397</v>
      </c>
      <c r="C2820" s="2" t="str">
        <f>IFERROR(__xludf.DUMMYFUNCTION("GOOGLETRANSLATE(B2820, ""en"", ""vi"")"),"Phạm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sự"&amp;"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của"&amp;" mình.")</f>
        <v>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 mình.</v>
      </c>
      <c r="D2820" s="2"/>
    </row>
    <row r="2821">
      <c r="A2821" s="1" t="s">
        <v>4398</v>
      </c>
      <c r="B2821" s="1" t="s">
        <v>4399</v>
      </c>
      <c r="C2821" s="2" t="str">
        <f>IFERROR(__xludf.DUMMYFUNCTION("GOOGLETRANSLATE(B2821, ""en"", ""vi"")"),"Âm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tổn"&amp;"g thể.")</f>
        <v>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tổng thể.</v>
      </c>
      <c r="D2821" s="2"/>
    </row>
    <row r="2822">
      <c r="A2822" s="1" t="s">
        <v>4400</v>
      </c>
      <c r="B2822" s="1" t="s">
        <v>4401</v>
      </c>
      <c r="C2822" s="2" t="str">
        <f>IFERROR(__xludf.DUMMYFUNCTION("GOOGLETRANSLATE(B2822, ""en"", ""vi"")"),"Bất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f>
        <v>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v>
      </c>
      <c r="D2822" s="2"/>
    </row>
    <row r="2823">
      <c r="A2823" s="1" t="s">
        <v>1488</v>
      </c>
      <c r="B2823" s="1" t="s">
        <v>4402</v>
      </c>
      <c r="C2823" s="2" t="str">
        <f>IFERROR(__xludf.DUMMYFUNCTION("GOOGLETRANSLATE(B2823, ""en"", ""vi"")"),"Bản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d"&amp;"ụng [I1N2S3T4R5U6M7E8N9T0S1] và có [[T01I12M23E34_45S56I67G78N89A90T01U12R23E34]4 t5im6e 7si8gn9at0ur1e2 khác thường. Chơi ở tốc độ vừa phải, bản nhạc này được đặc trưng bởi tính chất [E1M2O3T4I5O6N7].")</f>
        <v>Bản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dụng [I1N2S3T4R5U6M7E8N9T0S1] và có [[T01I12M23E34_45S56I67G78N89A90T01U12R23E34]4 t5im6e 7si8gn9at0ur1e2 khác thường. Chơi ở tốc độ vừa phải, bản nhạc này được đặc trưng bởi tính chất [E1M2O3T4I5O6N7].</v>
      </c>
      <c r="D2823" s="2"/>
    </row>
    <row r="2824">
      <c r="A2824" s="1" t="s">
        <v>749</v>
      </c>
      <c r="B2824" s="1" t="s">
        <v>4403</v>
      </c>
      <c r="C2824" s="2" t="str">
        <f>IFERROR(__xludf.DUMMYFUNCTION("GOOGLETRANSLATE(B2824, ""en"", ""vi"")"),"Bài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f>
        <v>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v>
      </c>
      <c r="D2824" s="2"/>
    </row>
    <row r="2825">
      <c r="A2825" s="1" t="s">
        <v>1652</v>
      </c>
      <c r="B2825" s="1" t="s">
        <v>4404</v>
      </c>
      <c r="C2825" s="2" t="str">
        <f>IFERROR(__xludf.DUMMYFUNCTION("GOOGLETRANSLATE(B2825, ""en"", ""vi"")"),"Âm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[I1N"&amp;"2S3T4R5U6M7E8N9T0S1]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đ"&amp;"iển hình của âm thanh [G1E2N3R4E5] cổ điển.")</f>
        <v>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điển hình của âm thanh [G1E2N3R4E5] cổ điển.</v>
      </c>
      <c r="D2825" s="2"/>
    </row>
    <row r="2826">
      <c r="A2826" s="1" t="s">
        <v>4405</v>
      </c>
      <c r="B2826" s="1" t="s">
        <v>4406</v>
      </c>
      <c r="C2826" s="2" t="str">
        <f>IFERROR(__xludf.DUMMYFUNCTION("GOOGLETRANSLATE(B2826, ""en"", ""vi"")"),"Bản nhạc này được sáng tác trong [[K01E12Y23]3 k4ey5] và chạy trong [T1M213] giây, có [te0mp1o2] vừa phải. Nhịp điệu [te0mp1o2] của bài hát khiến bài hát trở nên dễ nhảy trong khi vẫn được chơi ở tốc độ cân bằng.")</f>
        <v>Bản nhạc này được sáng tác trong [[K01E12Y23]3 k4ey5] và chạy trong [T1M213] giây, có [te0mp1o2] vừa phải. Nhịp điệu [te0mp1o2] của bài hát khiến bài hát trở nên dễ nhảy trong khi vẫn được chơi ở tốc độ cân bằng.</v>
      </c>
      <c r="D2826" s="2"/>
    </row>
    <row r="2827">
      <c r="A2827" s="1" t="s">
        <v>831</v>
      </c>
      <c r="B2827" s="1" t="s">
        <v>4407</v>
      </c>
      <c r="C2827" s="2" t="str">
        <f>IFERROR(__xludf.DUMMYFUNCTION("GOOGLETRANSLATE(B2827, ""en"", ""vi"")"),"Việc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"&amp;"này mang đến trải nghiệm âm nhạc yên tĩnh và thú vị, chắc chắn sẽ để lại ấn tượng lâu dài.")</f>
        <v>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này mang đến trải nghiệm âm nhạc yên tĩnh và thú vị, chắc chắn sẽ để lại ấn tượng lâu dài.</v>
      </c>
      <c r="D2827" s="2"/>
    </row>
    <row r="2828">
      <c r="A2828" s="1" t="s">
        <v>4408</v>
      </c>
      <c r="B2828" s="1" t="s">
        <v>4409</v>
      </c>
      <c r="C2828" s="2" t="str">
        <f>IFERROR(__xludf.DUMMYFUNCTION("GOOGLETRANSLATE(B2828, ""en"", ""vi"")"),"Bài hát này chạy trong [T1M213] giây và có nhịp rất yên bình với [te0mp1o2] nhanh. Mặc dù nó không mang đặc điểm xác định của phong cách [G1E2N3R4E5] nhưng cấu trúc bài hát được tạo thành từ [[N01U12M23_34B45A56R67S78]8 b9ar0s1].")</f>
        <v>Bài hát này chạy trong [T1M213] giây và có nhịp rất yên bình với [te0mp1o2] nhanh. Mặc dù nó không mang đặc điểm xác định của phong cách [G1E2N3R4E5] nhưng cấu trúc bài hát được tạo thành từ [[N01U12M23_34B45A56R67S78]8 b9ar0s1].</v>
      </c>
      <c r="D2828" s="2"/>
    </row>
    <row r="2829">
      <c r="A2829" s="1" t="s">
        <v>4410</v>
      </c>
      <c r="B2829" s="1" t="s">
        <v>4411</v>
      </c>
      <c r="C2829" s="2" t="str">
        <f>IFERROR(__xludf.DUMMYFUNCTION("GOOGLETRANSLATE(B2829, ""en"", ""vi"")"),"Phạm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[[T01I12M23E34_45"&amp;"S56I67G78N89A90T01U12R23E34]4 t5im6e 7si8gn9at0ur1e2].")</f>
        <v>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[[T01I12M23E34_45S56I67G78N89A90T01U12R23E34]4 t5im6e 7si8gn9at0ur1e2].</v>
      </c>
      <c r="D2829" s="2"/>
    </row>
    <row r="2830">
      <c r="A2830" s="1" t="s">
        <v>4412</v>
      </c>
      <c r="B2830" s="1" t="s">
        <v>4413</v>
      </c>
      <c r="C2830" s="2" t="str">
        <f>IFERROR(__xludf.DUMMYFUNCTION("GOOGLETRANSLATE(B2830, ""en"", ""vi"")"),"Bài hát thể hiện bản chất của âm nhạc [G1E2N3R4E5] cổ điển với nhịp điệu đều đặn và vừa phải, đáng chú ý là không có [I1N2S3T4R5U6M7E8N9T0S1] và thời lượng [T1M213] giây.")</f>
        <v>Bài hát thể hiện bản chất của âm nhạc [G1E2N3R4E5] cổ điển với nhịp điệu đều đặn và vừa phải, đáng chú ý là không có [I1N2S3T4R5U6M7E8N9T0S1] và thời lượng [T1M213] giây.</v>
      </c>
      <c r="D2830" s="2"/>
    </row>
    <row r="2831">
      <c r="A2831" s="1" t="s">
        <v>4414</v>
      </c>
      <c r="B2831" s="1" t="s">
        <v>4415</v>
      </c>
      <c r="C2831" s="2" t="str">
        <f>IFERROR(__xludf.DUMMYFUNCTION("GOOGLETRANSLATE(B2831, ""en"", ""vi"")"),"Loại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[[T01I12M23E34_45S56I67G78N89A90T01U"&amp;"12R23E34]4 t5im6e 7si8gn9at0ur1e2] góp phần tạo nên bố cục tổng thể của nó. Việc kết hợp [I1N2S3T4R5U6M7E8N9T0S1] nâng cao trải nghiệm âm nhạc, bổ sung cho đoạn [te0mp1o2] chậm của bài hát, kéo dài trong [T1M213] giây.")</f>
        <v>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[[T01I12M23E34_45S56I67G78N89A90T01U12R23E34]4 t5im6e 7si8gn9at0ur1e2] góp phần tạo nên bố cục tổng thể của nó. Việc kết hợp [I1N2S3T4R5U6M7E8N9T0S1] nâng cao trải nghiệm âm nhạc, bổ sung cho đoạn [te0mp1o2] chậm của bài hát, kéo dài trong [T1M213] giây.</v>
      </c>
      <c r="D2831" s="2"/>
    </row>
    <row r="2832">
      <c r="A2832" s="1" t="s">
        <v>4416</v>
      </c>
      <c r="B2832" s="1" t="s">
        <v>4417</v>
      </c>
      <c r="C2832" s="2" t="str">
        <f>IFERROR(__xludf.DUMMYFUNCTION("GOOGLETRANSLATE(B2832, ""en"", ""vi"")"),"Loại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thường"&amp;" của [A1R2T3I4S5T6] và có [ti0me1 s2ig3na4tu5re6] khác thường - [T1I2M3E4_5S6I7G8N9A0T1U2R3E4]. Với độ dài [T1M213] giây, [te0mp1o2] của bài hát thực sự mãnh liệt và nó đã chọn không kết hợp [I1N2S3T4R5U6M7E8N9T0S1].")</f>
        <v>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 của [A1R2T3I4S5T6] và có [ti0me1 s2ig3na4tu5re6] khác thường - [T1I2M3E4_5S6I7G8N9A0T1U2R3E4]. Với độ dài [T1M213] giây, [te0mp1o2] của bài hát thực sự mãnh liệt và nó đã chọn không kết hợp [I1N2S3T4R5U6M7E8N9T0S1].</v>
      </c>
      <c r="D2832" s="2"/>
    </row>
    <row r="2833">
      <c r="A2833" s="1" t="s">
        <v>4418</v>
      </c>
      <c r="B2833" s="1" t="s">
        <v>4419</v>
      </c>
      <c r="C2833" s="2" t="str">
        <f>IFERROR(__xludf.DUMMYFUNCTION("GOOGLETRANSLATE(B2833, ""en"", ""vi"")"),"[ti0me1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[I1N2S3T4R5U6M7E8N9T0"&amp;"S1] trong bài hát này.")</f>
        <v>[ti0me1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[I1N2S3T4R5U6M7E8N9T0S1] trong bài hát này.</v>
      </c>
      <c r="D2833" s="2"/>
    </row>
    <row r="2834">
      <c r="A2834" s="1" t="s">
        <v>4420</v>
      </c>
      <c r="B2834" s="1" t="s">
        <v>4421</v>
      </c>
      <c r="C2834" s="2" t="str">
        <f>IFERROR(__xludf.DUMMYFUNCTION("GOOGLETRANSLATE(B2834, ""en"", ""vi"")"),"Loại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b9ar0s1]"&amp;", mang đến một hành trình âm nhạc trọn vẹn cho người nghe thưởng thức.")</f>
        <v>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 mang đến một hành trình âm nhạc trọn vẹn cho người nghe thưởng thức.</v>
      </c>
      <c r="D2834" s="2"/>
    </row>
    <row r="2835">
      <c r="A2835" s="1" t="s">
        <v>1755</v>
      </c>
      <c r="B2835" s="1" t="s">
        <v>4422</v>
      </c>
      <c r="C2835" s="2" t="str">
        <f>IFERROR(__xludf.DUMMYFUNCTION("GOOGLETRANSLATE(B2835, ""en"", ""vi"")"),"Loại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"&amp;"bản nhạc độc đáo và quyến rũ, chắc chắn sẽ thu hút người nghe. Cho dù bạn là người đam mê âm nhạc hay chỉ đơn giản là đánh giá cao những âm thanh đổi mới và sáng tạo thì bài hát này rất đáng nghe.")</f>
        <v>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bản nhạc độc đáo và quyến rũ, chắc chắn sẽ thu hút người nghe. Cho dù bạn là người đam mê âm nhạc hay chỉ đơn giản là đánh giá cao những âm thanh đổi mới và sáng tạo thì bài hát này rất đáng nghe.</v>
      </c>
      <c r="D2835" s="2"/>
    </row>
    <row r="2836">
      <c r="A2836" s="1" t="s">
        <v>618</v>
      </c>
      <c r="B2836" s="1" t="s">
        <v>4423</v>
      </c>
      <c r="C2836" s="2" t="str">
        <f>IFERROR(__xludf.DUMMYFUNCTION("GOOGLETRANSLATE(B2836, ""en"", ""vi"")"),"Nó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"&amp;"thưởng thức một vài bản nhạc yên bình thì bài hát này là một lựa chọn tuyệt vời. Với [te0mp1o2] yên tĩnh và cảm giác êm dịu, nó chắc chắn sẽ giúp bạn tìm thấy sự bình yên và tĩnh lặng bên trong.")</f>
        <v>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thưởng thức một vài bản nhạc yên bình thì bài hát này là một lựa chọn tuyệt vời. Với [te0mp1o2] yên tĩnh và cảm giác êm dịu, nó chắc chắn sẽ giúp bạn tìm thấy sự bình yên và tĩnh lặng bên trong.</v>
      </c>
      <c r="D2836" s="2"/>
    </row>
    <row r="2837">
      <c r="A2837" s="1" t="s">
        <v>4424</v>
      </c>
      <c r="B2837" s="1" t="s">
        <v>4425</v>
      </c>
      <c r="C2837" s="2" t="str">
        <f>IFERROR(__xludf.DUMMYFUNCTION("GOOGLETRANSLATE(B2837, ""en"", ""vi"")"),"Âm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8[T91I02M13E24_35S46I5"&amp;"7G68N79A80T91U02R13E24]3] độc đáo, làm tăng thêm nét độc đáo và khác biệt của nó. Nhìn chung, những yếu tố này kết hợp với nhau để tạo ra trải nghiệm âm nhạc thực sự đáng nhớ và hấp dẫn, nổi bật giữa đám đông.")</f>
        <v>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8[T91I02M13E24_35S46I57G68N79A80T91U02R13E24]3] độc đáo, làm tăng thêm nét độc đáo và khác biệt của nó. Nhìn chung, những yếu tố này kết hợp với nhau để tạo ra trải nghiệm âm nhạc thực sự đáng nhớ và hấp dẫn, nổi bật giữa đám đông.</v>
      </c>
      <c r="D2837" s="2"/>
    </row>
    <row r="2838">
      <c r="A2838" s="1" t="s">
        <v>4426</v>
      </c>
      <c r="B2838" s="1" t="s">
        <v>4427</v>
      </c>
      <c r="C2838" s="2" t="str">
        <f>IFERROR(__xludf.DUMMYFUNCTION("GOOGLETRANSLATE(B2838,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giây"&amp;",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chất"&amp;" lượng độc đáo của các nhạc cụ được sử dụng.")</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 lượng độc đáo của các nhạc cụ được sử dụng.</v>
      </c>
      <c r="D2838" s="2"/>
    </row>
    <row r="2839">
      <c r="A2839" s="1" t="s">
        <v>4428</v>
      </c>
      <c r="B2839" s="1" t="s">
        <v>4429</v>
      </c>
      <c r="C2839" s="2" t="str">
        <f>IFERROR(__xludf.DUMMYFUNCTION("GOOGLETRANSLATE(B2839, ""en"", ""vi"")"),"Với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dụ"&amp;"ng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nhạ"&amp;"c độc đáo.")</f>
        <v>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nhạc độc đáo.</v>
      </c>
      <c r="D2839" s="2"/>
    </row>
    <row r="2840">
      <c r="A2840" s="1" t="s">
        <v>1392</v>
      </c>
      <c r="B2840" s="1" t="s">
        <v>4430</v>
      </c>
      <c r="C2840" s="2" t="str">
        <f>IFERROR(__xludf.DUMMYFUNCTION("GOOGLETRANSLATE(B2840, ""en"", ""vi"")"),"Việc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t"&amp;"hanh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t"&amp;"rong cùng thể loại. Nhìn chung, việc sử dụng độc đáo [[K01E12Y23]3 k4ey5] trong bài hát này góp phần tạo nên sự khác biệt và thu hút những ai đang tìm kiếm điều gì đó mới mẻ và đổi mới theo phong cách [G1E2N3R4E5].")</f>
        <v>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trong cùng thể loại. Nhìn chung, việc sử dụng độc đáo [[K01E12Y23]3 k4ey5] trong bài hát này góp phần tạo nên sự khác biệt và thu hút những ai đang tìm kiếm điều gì đó mới mẻ và đổi mới theo phong cách [G1E2N3R4E5].</v>
      </c>
      <c r="D2840" s="2"/>
    </row>
    <row r="2841">
      <c r="A2841" s="1" t="s">
        <v>4431</v>
      </c>
      <c r="B2841" s="1" t="s">
        <v>4432</v>
      </c>
      <c r="C2841" s="2" t="str">
        <f>IFERROR(__xludf.DUMMYFUNCTION("GOOGLETRANSLATE(B2841, ""en"", ""vi"")"),"Việc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h"&amp;"át,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s"&amp;"uốt. Bài hát có tổng chiều dài [[N01U12M23_34B45A56R67S78]8 b9ar0s1].")</f>
        <v>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suốt. Bài hát có tổng chiều dài [[N01U12M23_34B45A56R67S78]8 b9ar0s1].</v>
      </c>
      <c r="D2841" s="2"/>
    </row>
    <row r="2842">
      <c r="A2842" s="1" t="s">
        <v>3300</v>
      </c>
      <c r="B2842" s="1" t="s">
        <v>4433</v>
      </c>
      <c r="C2842" s="2" t="str">
        <f>IFERROR(__xludf.DUMMYFUNCTION("GOOGLETRANSLATE(B2842, ""en"", ""vi"")"),"Âm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v"&amp;"ừa phải. Nhìn chung, với dải cao độ và nhạc cụ đa dạng, dòng nhạc này hứa hẹn sẽ mang lại trải nghiệm nghe hấp dẫn và thú vị.")</f>
        <v>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vừa phải. Nhìn chung, với dải cao độ và nhạc cụ đa dạng, dòng nhạc này hứa hẹn sẽ mang lại trải nghiệm nghe hấp dẫn và thú vị.</v>
      </c>
      <c r="D2842" s="2"/>
    </row>
    <row r="2843">
      <c r="A2843" s="1" t="s">
        <v>4434</v>
      </c>
      <c r="B2843" s="1" t="s">
        <v>4435</v>
      </c>
      <c r="C2843" s="2" t="str">
        <f>IFERROR(__xludf.DUMMYFUNCTION("GOOGLETRANSLATE(B2843, ""en"", ""vi"")"),"Bài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"&amp;"bài hát, trải dài [[N01U12M23_34B45A56R67S78]8 b9ar0s1], tạo nên một trải nghiệm đầy cảm xúc phát ra [E1M2O3T4I5O6N7].")</f>
        <v>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bài hát, trải dài [[N01U12M23_34B45A56R67S78]8 b9ar0s1], tạo nên một trải nghiệm đầy cảm xúc phát ra [E1M2O3T4I5O6N7].</v>
      </c>
      <c r="D2843" s="2"/>
    </row>
    <row r="2844">
      <c r="A2844" s="1" t="s">
        <v>3816</v>
      </c>
      <c r="B2844" s="1" t="s">
        <v>4436</v>
      </c>
      <c r="C2844" s="2" t="str">
        <f>IFERROR(__xludf.DUMMYFUNCTION("GOOGLETRANSLATE(B2844, ""en"", ""vi"")"),"Đặc tính đặc biệt và chiều sâu cảm xúc của âm nhạc được nhấn mạnh bởi dải cao độ [R1A2N3G4E5] [oc0ta1ve2s3]. Mặc dù thiếu vắng [I1N2S3T4R5U6M7E8N9T0S1] trong sáng tác, âm nhạc vẫn thấm đẫm [E1M2O3T4I5O6N7].")</f>
        <v>Đặc tính đặc biệt và chiều sâu cảm xúc của âm nhạc được nhấn mạnh bởi dải cao độ [R1A2N3G4E5] [oc0ta1ve2s3]. Mặc dù thiếu vắng [I1N2S3T4R5U6M7E8N9T0S1] trong sáng tác, âm nhạc vẫn thấm đẫm [E1M2O3T4I5O6N7].</v>
      </c>
      <c r="D2844" s="2"/>
    </row>
    <row r="2845">
      <c r="A2845" s="1" t="s">
        <v>2037</v>
      </c>
      <c r="B2845" s="1" t="s">
        <v>4437</v>
      </c>
      <c r="C2845" s="2" t="str">
        <f>IFERROR(__xludf.DUMMYFUNCTION("GOOGLETRANSLATE(B2845, ""en"", ""vi"")"),"Bài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[I1N2S3T4R5U6M7E8N9T0S"&amp;"1] nào trong bài hát này, nhưng sự vắng mặt của nhạc cụ sẽ tạo ra một kết cấu đặc biệt và độc đáo.")</f>
        <v>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[I1N2S3T4R5U6M7E8N9T0S1] nào trong bài hát này, nhưng sự vắng mặt của nhạc cụ sẽ tạo ra một kết cấu đặc biệt và độc đáo.</v>
      </c>
      <c r="D2845" s="2"/>
    </row>
    <row r="2846">
      <c r="A2846" s="1" t="s">
        <v>4438</v>
      </c>
      <c r="B2846" s="1" t="s">
        <v>4439</v>
      </c>
      <c r="C2846" s="2" t="str">
        <f>IFERROR(__xludf.DUMMYFUNCTION("GOOGLETRANSLATE(B2846, ""en"", ""vi"")"),"Nhạc trong bài này có tiết tấu vừa phải và chuyển động với nhịp độ vừa phải, có [ti0me1 s2ig3na4tu5re6 o7f 8[T91I02M13E24_35S46I57G68N79A80T91U02R13E24]3]. [[K01E12Y23]3 k4ey5] được sử dụng trong âm nhạc mang lại chất lượng cảm xúc đặc biệt. Tuy nhiên, bấ"&amp;"t chấp những phẩm chất độc đáo của nó, bản nhạc này không có những nét cổ điển của âm thanh [G1E2N3R4E5].")</f>
        <v>Nhạc trong bài này có tiết tấu vừa phải và chuyển động với nhịp độ vừa phải, có [ti0me1 s2ig3na4tu5re6 o7f 8[T91I02M13E24_35S46I57G68N79A80T91U02R13E24]3]. [[K01E12Y23]3 k4ey5] được sử dụng trong âm nhạc mang lại chất lượng cảm xúc đặc biệt. Tuy nhiên, bất chấp những phẩm chất độc đáo của nó, bản nhạc này không có những nét cổ điển của âm thanh [G1E2N3R4E5].</v>
      </c>
      <c r="D2846" s="2"/>
    </row>
    <row r="2847">
      <c r="A2847" s="1" t="s">
        <v>4440</v>
      </c>
      <c r="B2847" s="1" t="s">
        <v>4441</v>
      </c>
      <c r="C2847" s="2" t="str">
        <f>IFERROR(__xludf.DUMMYFUNCTION("GOOGLETRANSLATE(B2847, ""en"", ""vi"")"),"Phạm vi cao độ nhỏ gọn của [R1A2N3G4E5] [oc0ta1ve2s3] mang lại hiệu suất âm nhạc tập trung và có tác động mạnh mẽ, trong khi việc sử dụng [[K01E12Y23]3 k4ey5] tạo ra bầu không khí khác biệt. Với thời lượng [T1M213] giây và [[T01I12M23E34_45S56I67G78N89A90"&amp;"T01U12R23E34]4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f>
        <v>Phạm vi cao độ nhỏ gọn của [R1A2N3G4E5] [oc0ta1ve2s3] mang lại hiệu suất âm nhạc tập trung và có tác động mạnh mẽ, trong khi việc sử dụng [[K01E12Y23]3 k4ey5] tạo ra bầu không khí khác biệt. Với thời lượng [T1M213] giây và [[T01I12M23E34_45S56I67G78N89A90T01U12R23E34]4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v>
      </c>
      <c r="D2847" s="2"/>
    </row>
    <row r="2848">
      <c r="A2848" s="1" t="s">
        <v>3082</v>
      </c>
      <c r="B2848" s="1" t="s">
        <v>4442</v>
      </c>
      <c r="C2848" s="2" t="str">
        <f>IFERROR(__xludf.DUMMYFUNCTION("GOOGLETRANSLATE(B2848, ""en"", ""vi"")"),"Phạm vi cao độ của bản nhạc này là [R1A2N3G4E5] [oc0ta1ve2s3] mang lại trải nghiệm nghe độc ​​đáo và đáng nhớ, trong khi [[K01E12Y23]3 k4ey5] mang lại chất lượng cảm xúc đặc biệt. Với thời lượng chạy [T1M213] giây, nhịp điệu vừa phải, dễ theo dõi của bài "&amp;"hát giúp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lượn"&amp;"g thấp [te0mp1o2], bài hát này thể hiện thể loại [G1E2N3R4E5], bao gồm tổng cộng [[N01U12M23_34B45A56R67S78]8 b9ar0s1].")</f>
        <v>Phạm vi cao độ của bản nhạc này là [R1A2N3G4E5] [oc0ta1ve2s3] mang lại trải nghiệm nghe độc ​​đáo và đáng nhớ, trong khi [[K01E12Y23]3 k4ey5] mang lại chất lượng cảm xúc đặc biệt. Với thời lượng chạy [T1M213] giây, nhịp điệu vừa phải, dễ theo dõi của bài hát giúp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lượng thấp [te0mp1o2], bài hát này thể hiện thể loại [G1E2N3R4E5], bao gồm tổng cộng [[N01U12M23_34B45A56R67S78]8 b9ar0s1].</v>
      </c>
      <c r="D2848" s="2"/>
    </row>
    <row r="2849">
      <c r="A2849" s="1" t="s">
        <v>4443</v>
      </c>
      <c r="B2849" s="1" t="s">
        <v>4444</v>
      </c>
      <c r="C2849" s="2" t="str">
        <f>IFERROR(__xludf.DUMMYFUNCTION("GOOGLETRANSLATE(B2849, ""en"", ""vi"")"),"Giai điệu trong bài hát này không được tạo bằng [I1N2S3T4R5U6M7E8N9T0], nhưng bất chấp điều này, bài hát được trình diễn với nhịp độ nhanh với nhịp [T1I2M3E4_5S6I7G8N9A0T1U2R3E4]. Mặc dù không có [I1N2S3T4R5U6M7E8N9T0] trong giai điệu, bài hát vẫn duy trì"&amp;" được [te0mp1o2] sống động, phù hợp với nhịp điệu [T1I2M3E4_5S6I7G8N9A0T1U2R3E4] của âm nhạc. Nhìn chung, bài hát thể hiện sự pha trộn độc đáo của các yếu tố kết hợp với nhau để tạo ra trải nghiệm nghe thú vị.")</f>
        <v>Giai điệu trong bài hát này không được tạo bằng [I1N2S3T4R5U6M7E8N9T0], nhưng bất chấp điều này, bài hát được trình diễn với nhịp độ nhanh với nhịp [T1I2M3E4_5S6I7G8N9A0T1U2R3E4]. Mặc dù không có [I1N2S3T4R5U6M7E8N9T0] trong giai điệu, bài hát vẫn duy trì được [te0mp1o2] sống động, phù hợp với nhịp điệu [T1I2M3E4_5S6I7G8N9A0T1U2R3E4] của âm nhạc. Nhìn chung, bài hát thể hiện sự pha trộn độc đáo của các yếu tố kết hợp với nhau để tạo ra trải nghiệm nghe thú vị.</v>
      </c>
      <c r="D2849" s="2"/>
    </row>
    <row r="2850">
      <c r="A2850" s="1" t="s">
        <v>4445</v>
      </c>
      <c r="B2850" s="1" t="s">
        <v>4446</v>
      </c>
      <c r="C2850" s="2" t="str">
        <f>IFERROR(__xludf.DUMMYFUNCTION("GOOGLETRANSLATE(B2850, ""en"", ""vi"")"),"Âm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[I1N2S3T4R5U6M7E8N9T0"&amp;"S1]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thể"&amp;" hiện được tính nhạc của nó.")</f>
        <v>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 hiện được tính nhạc của nó.</v>
      </c>
      <c r="D2850" s="2"/>
    </row>
    <row r="2851">
      <c r="A2851" s="1" t="s">
        <v>4447</v>
      </c>
      <c r="B2851" s="1" t="s">
        <v>4448</v>
      </c>
      <c r="C2851" s="2" t="str">
        <f>IFERROR(__xludf.DUMMYFUNCTION("GOOGLETRANSLATE(B2851, ""en"", ""vi"")"),"Loại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và"&amp;"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kể"&amp;" các ý tưởng âm nhạc có trong tác phẩm.")</f>
        <v>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 các ý tưởng âm nhạc có trong tác phẩm.</v>
      </c>
      <c r="D2851" s="2"/>
    </row>
    <row r="2852">
      <c r="A2852" s="1" t="s">
        <v>1482</v>
      </c>
      <c r="B2852" s="1" t="s">
        <v>4449</v>
      </c>
      <c r="C2852" s="2" t="str">
        <f>IFERROR(__xludf.DUMMYFUNCTION("GOOGLETRANSLATE(B2852, ""en"", ""vi"")"),"[[K01E12Y23]3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thiế"&amp;"u một số nhạc cụ nhất định, việc sử dụng độc đáo [[K01E12Y23]3 k4ey5] và âm thanh tổng thể của bài hát khiến bài hát trở thành trải nghiệm nghe thú vị và đáng nhớ với nhịp điệu nhẹ nhàng.")</f>
        <v>[[K01E12Y23]3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thiếu một số nhạc cụ nhất định, việc sử dụng độc đáo [[K01E12Y23]3 k4ey5] và âm thanh tổng thể của bài hát khiến bài hát trở thành trải nghiệm nghe thú vị và đáng nhớ với nhịp điệu nhẹ nhàng.</v>
      </c>
      <c r="D2852" s="2"/>
    </row>
    <row r="2853">
      <c r="A2853" s="1" t="s">
        <v>2095</v>
      </c>
      <c r="B2853" s="1" t="s">
        <v>4450</v>
      </c>
      <c r="C2853" s="2" t="str">
        <f>IFERROR(__xludf.DUMMYFUNCTION("GOOGLETRANSLATE(B2853, ""en"", ""vi"")"),"Bài hát này có âm [te0mp1o2] thoải mái, nhưng điều làm nó khác biệt là [ti0me1 s2ig3na4tu5re6] được sử dụng. Nó không điển hình và tạo thêm chiều hướng thú vị cho âm nhạc.")</f>
        <v>Bài hát này có âm [te0mp1o2] thoải mái, nhưng điều làm nó khác biệt là [ti0me1 s2ig3na4tu5re6] được sử dụng. Nó không điển hình và tạo thêm chiều hướng thú vị cho âm nhạc.</v>
      </c>
      <c r="D2853" s="2"/>
    </row>
    <row r="2854">
      <c r="A2854" s="1" t="s">
        <v>2832</v>
      </c>
      <c r="B2854" s="1" t="s">
        <v>4451</v>
      </c>
      <c r="C2854" s="2" t="str">
        <f>IFERROR(__xludf.DUMMYFUNCTION("GOOGLETRANSLATE(B2854, ""en"", ""vi"")"),"Việc sử dụng [[K01E12Y23]3 k4ey5] tạo thêm hương vị độc đáo cho dòng nhạc này, không tuân theo truyền thống của phong cách [G1E2N3R4E5]. Bài hát này có nhịp điệu mượt mà và đều đặn, với [ti0me1 s2ig3na4tu5re6 o7f 8[T91I02M13E24_35S46I57G68N79A80T91U02R13E"&amp;"24]3].")</f>
        <v>Việc sử dụng [[K01E12Y23]3 k4ey5] tạo thêm hương vị độc đáo cho dòng nhạc này, không tuân theo truyền thống của phong cách [G1E2N3R4E5]. Bài hát này có nhịp điệu mượt mà và đều đặn, với [ti0me1 s2ig3na4tu5re6 o7f 8[T91I02M13E24_35S46I57G68N79A80T91U02R13E24]3].</v>
      </c>
      <c r="D2854" s="2"/>
    </row>
    <row r="2855">
      <c r="A2855" s="1" t="s">
        <v>708</v>
      </c>
      <c r="B2855" s="1" t="s">
        <v>4452</v>
      </c>
      <c r="C2855" s="2" t="str">
        <f>IFERROR(__xludf.DUMMYFUNCTION("GOOGLETRANSLATE(B2855, ""en"", ""vi"")"),"Với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["&amp;"I1N2S3T4R5U6M7E8N9T0S1].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xúc"&amp;", tạo nên trải nghiệm nghe khó quên.")</f>
        <v>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 tạo nên trải nghiệm nghe khó quên.</v>
      </c>
      <c r="D2855" s="2"/>
    </row>
    <row r="2856">
      <c r="A2856" s="1" t="s">
        <v>4453</v>
      </c>
      <c r="B2856" s="1" t="s">
        <v>4454</v>
      </c>
      <c r="C2856" s="2" t="str">
        <f>IFERROR(__xludf.DUMMYFUNCTION("GOOGLETRANSLATE(B2856, ""en"", ""vi"")"),"Nhịp điệu của bài hát có nhịp độ chậm nhưng việc lựa chọn [[K01E12Y23]3 k4ey5] mang lại trải nghiệm lôi cuốn và đáng nhớ. Nó cũng có nhịp điệu rất mãnh liệt, mặc dù không có bất kỳ nhạc cụ nào.")</f>
        <v>Nhịp điệu của bài hát có nhịp độ chậm nhưng việc lựa chọn [[K01E12Y23]3 k4ey5] mang lại trải nghiệm lôi cuốn và đáng nhớ. Nó cũng có nhịp điệu rất mãnh liệt, mặc dù không có bất kỳ nhạc cụ nào.</v>
      </c>
      <c r="D2856" s="2"/>
    </row>
    <row r="2857">
      <c r="A2857" s="1" t="s">
        <v>4455</v>
      </c>
      <c r="B2857" s="1" t="s">
        <v>4456</v>
      </c>
      <c r="C2857" s="2" t="str">
        <f>IFERROR(__xludf.DUMMYFUNCTION("GOOGLETRANSLATE(B2857, ""en"", ""vi"")"),"Bản nhạc giai điệu thiếu [I1N2S3T4R5U6M7E8N9T0], mang lại trải nghiệm nghe đa dạng và sống động với dải cao độ trải dài [R1A2N3G4E5] [oc0ta1ve2s3]. Bài hát có nhịp nhanh và dài [T1M213] giây.")</f>
        <v>Bản nhạc giai điệu thiếu [I1N2S3T4R5U6M7E8N9T0], mang lại trải nghiệm nghe đa dạng và sống động với dải cao độ trải dài [R1A2N3G4E5] [oc0ta1ve2s3]. Bài hát có nhịp nhanh và dài [T1M213] giây.</v>
      </c>
      <c r="D2857" s="2"/>
    </row>
    <row r="2858">
      <c r="A2858" s="1" t="s">
        <v>217</v>
      </c>
      <c r="B2858" s="1" t="s">
        <v>4457</v>
      </c>
      <c r="C2858" s="2" t="str">
        <f>IFERROR(__xludf.DUMMYFUNCTION("GOOGLETRANSLATE(B2858, ""en"", ""vi"")"),"[[K01E12Y23]3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nhạc."&amp;"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"&amp;"nhắc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tạ"&amp;"o ra trải nghiệm nghe khó quên cho khán giả.")</f>
        <v>[[K01E12Y23]3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tạo ra trải nghiệm nghe khó quên cho khán giả.</v>
      </c>
      <c r="D2858" s="2"/>
    </row>
    <row r="2859">
      <c r="A2859" s="1" t="s">
        <v>4458</v>
      </c>
      <c r="B2859" s="1" t="s">
        <v>4459</v>
      </c>
      <c r="C2859" s="2" t="str">
        <f>IFERROR(__xludf.DUMMYFUNCTION("GOOGLETRANSLATE(B2859, ""en"", ""vi"")"),"Độ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"&amp;"đó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độ"&amp;" dài của bản nhạc, nhịp điệu hài hòa và [ti0me1 s2ig3na4tu5re6] không điển hình khiến nó trở thành một bản nhạc hấp dẫn, chắc chắn sẽ làm say lòng người nghe.")</f>
        <v>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 dài của bản nhạc, nhịp điệu hài hòa và [ti0me1 s2ig3na4tu5re6] không điển hình khiến nó trở thành một bản nhạc hấp dẫn, chắc chắn sẽ làm say lòng người nghe.</v>
      </c>
      <c r="D2859" s="2"/>
    </row>
    <row r="2860">
      <c r="A2860" s="1" t="s">
        <v>1555</v>
      </c>
      <c r="B2860" s="1" t="s">
        <v>4460</v>
      </c>
      <c r="C2860" s="2" t="str">
        <f>IFERROR(__xludf.DUMMYFUNCTION("GOOGLETRANSLATE(B2860, ""en"", ""vi"")"),"Bài hát có giai điệu [te0mp1o2] thoải mái và dài [T1M213] giây.")</f>
        <v>Bài hát có giai điệu [te0mp1o2] thoải mái và dài [T1M213] giây.</v>
      </c>
      <c r="D2860" s="2"/>
    </row>
    <row r="2861">
      <c r="A2861" s="1" t="s">
        <v>2755</v>
      </c>
      <c r="B2861" s="1" t="s">
        <v>4461</v>
      </c>
      <c r="C2861" s="2" t="str">
        <f>IFERROR(__xludf.DUMMYFUNCTION("GOOGLETRANSLATE(B2861, ""en"", ""vi"")"),"Đây là bài hát giây [T1M213] có nhạc được xác định bởi [E1M2O3T4I5O6N7]. Nó có thành phần [[N01U12M23_34B45A56R67S78]8 b9ar0s1] và nhịp rất nặng.")</f>
        <v>Đây là bài hát giây [T1M213] có nhạc được xác định bởi [E1M2O3T4I5O6N7]. Nó có thành phần [[N01U12M23_34B45A56R67S78]8 b9ar0s1] và nhịp rất nặng.</v>
      </c>
      <c r="D2861" s="2"/>
    </row>
    <row r="2862">
      <c r="A2862" s="1" t="s">
        <v>136</v>
      </c>
      <c r="B2862" s="1" t="s">
        <v>4462</v>
      </c>
      <c r="C2862" s="2" t="str">
        <f>IFERROR(__xludf.DUMMYFUNCTION("GOOGLETRANSLATE(B2862,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g"&amp;"iây,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T"&amp;"hông qua khả năng truyền tải biểu cảm, các dự án âm nhạc [E1M2O3T4I5O6N7] gợi lên trải nghiệm cảm xúc sâu sắc.")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Thông qua khả năng truyền tải biểu cảm, các dự án âm nhạc [E1M2O3T4I5O6N7] gợi lên trải nghiệm cảm xúc sâu sắc.</v>
      </c>
      <c r="D2862" s="2"/>
    </row>
    <row r="2863">
      <c r="A2863" s="1" t="s">
        <v>4463</v>
      </c>
      <c r="B2863" s="1" t="s">
        <v>4464</v>
      </c>
      <c r="C2863" s="2" t="str">
        <f>IFERROR(__xludf.DUMMYFUNCTION("GOOGLETRANSLATE(B2863, ""en"", ""vi"")"),"[[K01E12Y23]3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q"&amp;"uan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[[N01U12M23_34B"&amp;"45A56R67S78]8 b9ar0s1], mang lại trải nghiệm nghe đầy đủ và trọn vẹn.")</f>
        <v>[[K01E12Y23]3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[[N01U12M23_34B45A56R67S78]8 b9ar0s1], mang lại trải nghiệm nghe đầy đủ và trọn vẹn.</v>
      </c>
      <c r="D2863" s="2"/>
    </row>
    <row r="2864">
      <c r="A2864" s="1" t="s">
        <v>4465</v>
      </c>
      <c r="B2864" s="1" t="s">
        <v>4466</v>
      </c>
      <c r="C2864" s="2" t="str">
        <f>IFERROR(__xludf.DUMMYFUNCTION("GOOGLETRANSLATE(B2864, ""en"", ""vi"")"),"Loại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7si8gn9at0ur1e"&amp;"2] và chủ yếu dựa vào việc sử dụng [I1N2S3T4R5U6M7E8N9T0S1]. Bài hát được phát ở tốc độ chậm, giúp người nghe cảm nhận hết được sự phức tạp của bản nhạc.")</f>
        <v>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7si8gn9at0ur1e2] và chủ yếu dựa vào việc sử dụng [I1N2S3T4R5U6M7E8N9T0S1]. Bài hát được phát ở tốc độ chậm, giúp người nghe cảm nhận hết được sự phức tạp của bản nhạc.</v>
      </c>
      <c r="D2864" s="2"/>
    </row>
    <row r="2865">
      <c r="A2865" s="1" t="s">
        <v>477</v>
      </c>
      <c r="B2865" s="1" t="s">
        <v>4467</v>
      </c>
      <c r="C2865" s="2" t="str">
        <f>IFERROR(__xludf.DUMMYFUNCTION("GOOGLETRANSLATE(B2865, ""en"", ""vi"")"),"Bản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nhạc"&amp;" được lựa chọn cẩn thận, nhà soạn nhạc đã cố gắng tạo ra một khung cảnh âm thanh mạnh mẽ và giàu sức gợi, gợi lên phản ứng cảm xúc cụ thể từ người nghe. Nhìn chung, phạm vi cao độ được sử dụng trong tác phẩm này đóng một vai trò quan trọng trong việc truy"&amp;"ền tải thông điệp cảm xúc dự định của âm nhạc.")</f>
        <v>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 được lựa chọn cẩn thận, nhà soạn nhạc đã cố gắng tạo ra một khung cảnh âm thanh mạnh mẽ và giàu sức gợi, gợi lên phản ứng cảm xúc cụ thể từ người nghe. Nhìn chung, phạm vi cao độ được sử dụng trong tác phẩm này đóng một vai trò quan trọng trong việc truyền tải thông điệp cảm xúc dự định của âm nhạc.</v>
      </c>
      <c r="D2865" s="2"/>
    </row>
    <row r="2866">
      <c r="A2866" s="1" t="s">
        <v>3649</v>
      </c>
      <c r="B2866" s="1" t="s">
        <v>4468</v>
      </c>
      <c r="C2866" s="2" t="str">
        <f>IFERROR(__xludf.DUMMYFUNCTION("GOOGLETRANSLATE(B2866, ""en"", ""vi"")"),"Bản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rất"&amp;"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hát"&amp;" này thể hiện phong cách đặc trưng của thể loại này đồng thời kết hợp nhiều yếu tố khác nhau khiến nó trở thành một tác phẩm nổi bật theo đúng nghĩa của nó.")</f>
        <v>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 này thể hiện phong cách đặc trưng của thể loại này đồng thời kết hợp nhiều yếu tố khác nhau khiến nó trở thành một tác phẩm nổi bật theo đúng nghĩa của nó.</v>
      </c>
      <c r="D2866" s="2"/>
    </row>
    <row r="2867">
      <c r="A2867" s="1" t="s">
        <v>2077</v>
      </c>
      <c r="B2867" s="1" t="s">
        <v>4469</v>
      </c>
      <c r="C2867" s="2" t="str">
        <f>IFERROR(__xludf.DUMMYFUNCTION("GOOGLETRANSLATE(B2867, ""en"", ""vi"")"),"Với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"&amp;"nhã.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[[N01U12M23_34B45A56R"&amp;"67S78]8 b9ar0s1], mang đến một hành trình âm nhạc độc đáo và quyến rũ.")</f>
        <v>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[[N01U12M23_34B45A56R67S78]8 b9ar0s1], mang đến một hành trình âm nhạc độc đáo và quyến rũ.</v>
      </c>
      <c r="D2867" s="2"/>
    </row>
    <row r="2868">
      <c r="A2868" s="1" t="s">
        <v>523</v>
      </c>
      <c r="B2868" s="1" t="s">
        <v>4470</v>
      </c>
      <c r="C2868" s="2" t="str">
        <f>IFERROR(__xludf.DUMMYFUNCTION("GOOGLETRANSLATE(B2868, ""en"", ""vi"")"),"[ke0y1]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hát"&amp;" là [T1M213] giây, điều này cũng có thể góp phần tạo nên tác động cảm xúc tổng thể của bản nhạc.")</f>
        <v>[ke0y1]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 là [T1M213] giây, điều này cũng có thể góp phần tạo nên tác động cảm xúc tổng thể của bản nhạc.</v>
      </c>
      <c r="D2868" s="2"/>
    </row>
    <row r="2869">
      <c r="A2869" s="1" t="s">
        <v>1152</v>
      </c>
      <c r="B2869" s="1" t="s">
        <v>4471</v>
      </c>
      <c r="C2869" s="2" t="str">
        <f>IFERROR(__xludf.DUMMYFUNCTION("GOOGLETRANSLATE(B2869, ""en"", ""vi"")"),"Bản nhạc này có phần sáng tác trong [[K01E12Y23]3 k4ey5] và có thời lượng là [T1M213] giây. Ngoài ra, [ti0me1 s2ig3na4tu5re6] được sử dụng trong bài hát này không phổ biến, tạo thêm nét độc đáo cho âm nhạc.")</f>
        <v>Bản nhạc này có phần sáng tác trong [[K01E12Y23]3 k4ey5] và có thời lượng là [T1M213] giây. Ngoài ra, [ti0me1 s2ig3na4tu5re6] được sử dụng trong bài hát này không phổ biến, tạo thêm nét độc đáo cho âm nhạc.</v>
      </c>
      <c r="D2869" s="2"/>
    </row>
    <row r="2870">
      <c r="A2870" s="1" t="s">
        <v>1025</v>
      </c>
      <c r="B2870" s="1" t="s">
        <v>4472</v>
      </c>
      <c r="C2870" s="2" t="str">
        <f>IFERROR(__xludf.DUMMYFUNCTION("GOOGLETRANSLATE(B2870, ""en"", ""vi"")"),"Bài hát này có nhịp điệu rất êm dịu và thời lượng của nó là [T1M213] giây.")</f>
        <v>Bài hát này có nhịp điệu rất êm dịu và thời lượng của nó là [T1M213] giây.</v>
      </c>
      <c r="D2870" s="2"/>
    </row>
    <row r="2871">
      <c r="A2871" s="1" t="s">
        <v>521</v>
      </c>
      <c r="B2871" s="1" t="s">
        <v>4473</v>
      </c>
      <c r="C2871" s="2" t="str">
        <f>IFERROR(__xludf.DUMMYFUNCTION("GOOGLETRANSLATE(B2871, ""en"", ""vi"")"),"Phạm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đọng,"&amp;" bố cục có thể đạt được cảm giác mạch lạc và cường độ cao hơn, cho phép người nghe hoàn toàn đắm mình trong âm nhạc. Trong khi đó, độ dài của bài hát đóng vai trò quan trọng trong việc tạo đà và duy trì sự gắn kết của người nghe xuyên suốt bản nhạc. Cùng "&amp;"với nhau, những yếu tố này phối hợp hài hòa để tạo ra trải nghiệm âm nhạc mạnh mẽ và đáng nhớ.")</f>
        <v>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 bố cục có thể đạt được cảm giác mạch lạc và cường độ cao hơn, cho phép người nghe hoàn toàn đắm mình trong âm nhạc. Trong khi đó, độ dài của bài hát đóng vai trò quan trọng trong việc tạo đà và duy trì sự gắn kết của người nghe xuyên suốt bản nhạc. Cùng với nhau, những yếu tố này phối hợp hài hòa để tạo ra trải nghiệm âm nhạc mạnh mẽ và đáng nhớ.</v>
      </c>
      <c r="D2871" s="2"/>
    </row>
    <row r="2872">
      <c r="A2872" s="1" t="s">
        <v>1457</v>
      </c>
      <c r="B2872" s="1" t="s">
        <v>4474</v>
      </c>
      <c r="C2872" s="2" t="str">
        <f>IFERROR(__xludf.DUMMYFUNCTION("GOOGLETRANSLATE(B2872, ""en"", ""vi"")"),"Loại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s2ig3n"&amp;"a4tu5re6]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f>
        <v>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v>
      </c>
      <c r="D2872" s="2"/>
    </row>
    <row r="2873">
      <c r="A2873" s="1" t="s">
        <v>4475</v>
      </c>
      <c r="B2873" s="1" t="s">
        <v>4476</v>
      </c>
      <c r="C2873" s="2" t="str">
        <f>IFERROR(__xludf.DUMMYFUNCTION("GOOGLETRANSLATE(B2873, ""en"", ""vi"")"),"Bài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[["&amp;"T01I12M23E34_45S56I67G78N89A90T01U12R23E34]4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["&amp;"[N01U12M23_34B45A56R67S78]8 b9ar0s1], bài hát đưa người nghe vào một cuộc hành trình qua giai điệu và nhịp điệu được trau chuốt kỹ lưỡng, để lại ấn tượng lâu dài.")</f>
        <v>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[[N01U12M23_34B45A56R67S78]8 b9ar0s1], bài hát đưa người nghe vào một cuộc hành trình qua giai điệu và nhịp điệu được trau chuốt kỹ lưỡng, để lại ấn tượng lâu dài.</v>
      </c>
      <c r="D2873" s="2"/>
    </row>
    <row r="2874">
      <c r="A2874" s="1" t="s">
        <v>3748</v>
      </c>
      <c r="B2874" s="1" t="s">
        <v>4477</v>
      </c>
      <c r="C2874" s="2" t="str">
        <f>IFERROR(__xludf.DUMMYFUNCTION("GOOGLETRANSLATE(B2874, ""en"", ""vi"")"),"Loại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"&amp;"trọn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f>
        <v>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v>
      </c>
      <c r="D2874" s="2"/>
    </row>
    <row r="2875">
      <c r="A2875" s="1" t="s">
        <v>4478</v>
      </c>
      <c r="B2875" s="1" t="s">
        <v>4479</v>
      </c>
      <c r="C2875" s="2" t="str">
        <f>IFERROR(__xludf.DUMMYFUNCTION("GOOGLETRANSLATE(B2875, ""en"", ""vi"")"),"Bài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trìn"&amp;"h của bài hát trải dài trên [[N01U12M23_34B45A56R67S78]8 b9ar0s1].")</f>
        <v>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trình của bài hát trải dài trên [[N01U12M23_34B45A56R67S78]8 b9ar0s1].</v>
      </c>
      <c r="D2875" s="2"/>
    </row>
    <row r="2876">
      <c r="A2876" s="1" t="s">
        <v>4480</v>
      </c>
      <c r="B2876" s="1" t="s">
        <v>4481</v>
      </c>
      <c r="C2876" s="2" t="str">
        <f>IFERROR(__xludf.DUMMYFUNCTION("GOOGLETRANSLATE(B2876, ""en"", ""vi"")"),"Âm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[[K01E12"&amp;"Y23]3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nó"&amp;" trở thành một bản nhạc được trau chuốt kỹ lưỡng và để lại ấn tượng lâu dài.")</f>
        <v>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 trở thành một bản nhạc được trau chuốt kỹ lưỡng và để lại ấn tượng lâu dài.</v>
      </c>
      <c r="D2876" s="2"/>
    </row>
    <row r="2877">
      <c r="A2877" s="1" t="s">
        <v>1836</v>
      </c>
      <c r="B2877" s="1" t="s">
        <v>4482</v>
      </c>
      <c r="C2877" s="2" t="str">
        <f>IFERROR(__xludf.DUMMYFUNCTION("GOOGLETRANSLATE(B2877, ""en"", ""vi"")"),"Âm thanh của bài hát mang đậm phong cách [G1E2N3R4E5] quy ước và kéo dài trong [T1M213] giây.")</f>
        <v>Âm thanh của bài hát mang đậm phong cách [G1E2N3R4E5] quy ước và kéo dài trong [T1M213] giây.</v>
      </c>
      <c r="D2877" s="2"/>
    </row>
    <row r="2878">
      <c r="A2878" s="1" t="s">
        <v>4483</v>
      </c>
      <c r="B2878" s="1" t="s">
        <v>4484</v>
      </c>
      <c r="C2878" s="2" t="str">
        <f>IFERROR(__xludf.DUMMYFUNCTION("GOOGLETRANSLATE(B2878, ""en"", ""vi"")"),"Phạm vi cao độ nhỏ gọn của [R1A2N3G4E5] [oc0ta1ve2s3] trong [[K01E12Y23]3 k4ey5] tạo ra màn trình diễn âm nhạc tập trung và có tác động mạnh mẽ, mang chất lượng cảm xúc đặc biệt. Mặc dù có [ti0me1 s2ig3na4tu5re6 o7f 8[T91I02M13E24_35S46I57G68N79A80T91U02R"&amp;"13E24]3] nhưng bài hát này vẫn cố tình loại trừ [I1N2S3T4R5U6M7E8N9T0S1] để đạt được hiệu ứng cụ thể. Bài hát giai điệu cũng cố tình bỏ qua việc sử dụng [I1N2S3T4R5U6M7E8N9T0]. Được phát ở mức cao [te0mp1o2], bản nhạc này toát lên nét đặc biệt khiến nó tr"&amp;"ở nên khác biệt.")</f>
        <v>Phạm vi cao độ nhỏ gọn của [R1A2N3G4E5] [oc0ta1ve2s3] trong [[K01E12Y23]3 k4ey5] tạo ra màn trình diễn âm nhạc tập trung và có tác động mạnh mẽ, mang chất lượng cảm xúc đặc biệt. Mặc dù có [ti0me1 s2ig3na4tu5re6 o7f 8[T91I02M13E24_35S46I57G68N79A80T91U02R13E24]3] nhưng bài hát này vẫn cố tình loại trừ [I1N2S3T4R5U6M7E8N9T0S1] để đạt được hiệu ứng cụ thể. Bài hát giai điệu cũng cố tình bỏ qua việc sử dụng [I1N2S3T4R5U6M7E8N9T0]. Được phát ở mức cao [te0mp1o2], bản nhạc này toát lên nét đặc biệt khiến nó trở nên khác biệt.</v>
      </c>
      <c r="D2878" s="2"/>
    </row>
    <row r="2879">
      <c r="A2879" s="1" t="s">
        <v>4485</v>
      </c>
      <c r="B2879" s="1" t="s">
        <v>4486</v>
      </c>
      <c r="C2879" s="2" t="str">
        <f>IFERROR(__xludf.DUMMYFUNCTION("GOOGLETRANSLATE(B2879, ""en"", ""vi"")"),"Bài hát có giai điệu không được tạo ra bằng bất kỳ nhạc cụ cụ thể nào. Phạm vi cao độ của giai điệu trải dài trên [R1A2N3G4E5] [oc0ta1ve2s3]. Ngoài ra, âm nhạc được sáng tác bằng [ke0y1] của [K1E2Y3], góp phần tạo ra bầu không khí độc đáo.")</f>
        <v>Bài hát có giai điệu không được tạo ra bằng bất kỳ nhạc cụ cụ thể nào. Phạm vi cao độ của giai điệu trải dài trên [R1A2N3G4E5] [oc0ta1ve2s3]. Ngoài ra, âm nhạc được sáng tác bằng [ke0y1] của [K1E2Y3], góp phần tạo ra bầu không khí độc đáo.</v>
      </c>
      <c r="D2879" s="2"/>
    </row>
    <row r="2880">
      <c r="A2880" s="1" t="s">
        <v>1555</v>
      </c>
      <c r="B2880" s="1" t="s">
        <v>4487</v>
      </c>
      <c r="C2880" s="2" t="str">
        <f>IFERROR(__xludf.DUMMYFUNCTION("GOOGLETRANSLATE(B2880, ""en"", ""vi"")"),"Bài hát đang được phát có nhịp [te0mp1o2] chậm và kéo dài trong một số giây nhất định.")</f>
        <v>Bài hát đang được phát có nhịp [te0mp1o2] chậm và kéo dài trong một số giây nhất định.</v>
      </c>
      <c r="D2880" s="2"/>
    </row>
    <row r="2881">
      <c r="A2881" s="1" t="s">
        <v>4488</v>
      </c>
      <c r="B2881" s="1" t="s">
        <v>4489</v>
      </c>
      <c r="C2881" s="2" t="str">
        <f>IFERROR(__xludf.DUMMYFUNCTION("GOOGLETRANSLATE(B2881, ""en"", ""vi"")"),"Âm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nh"&amp;"ạc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[k"&amp;"e0y1] và sức mạnh biểu cảm của các nhạc cụ, phối hợp với nhau để tạo ra trải nghiệm âm nhạc có ảnh hưởng sâu sắc.")</f>
        <v>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[ke0y1] và sức mạnh biểu cảm của các nhạc cụ, phối hợp với nhau để tạo ra trải nghiệm âm nhạc có ảnh hưởng sâu sắc.</v>
      </c>
      <c r="D2881" s="2"/>
    </row>
    <row r="2882">
      <c r="A2882" s="1" t="s">
        <v>773</v>
      </c>
      <c r="B2882" s="1" t="s">
        <v>4490</v>
      </c>
      <c r="C2882" s="2" t="str">
        <f>IFERROR(__xludf.DUMMYFUNCTION("GOOGLETRANSLATE(B2882, ""en"", ""vi"")"),"Phạm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[I1"&amp;"N2S3T4R5U6M7E8N9T0S1]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[E1M2O3T"&amp;"4I5O6N7].")</f>
        <v>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[E1M2O3T4I5O6N7].</v>
      </c>
      <c r="D2882" s="2"/>
    </row>
    <row r="2883">
      <c r="A2883" s="1" t="s">
        <v>2095</v>
      </c>
      <c r="B2883" s="1" t="s">
        <v>4491</v>
      </c>
      <c r="C2883" s="2" t="str">
        <f>IFERROR(__xludf.DUMMYFUNCTION("GOOGLETRANSLATE(B2883, ""en"", ""vi"")"),"[ti0me1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khỏi"&amp;"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âm"&amp;" nhạc gắn kết và quyến rũ.")</f>
        <v>[ti0me1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 nhạc gắn kết và quyến rũ.</v>
      </c>
      <c r="D2883" s="2"/>
    </row>
    <row r="2884">
      <c r="A2884" s="1" t="s">
        <v>1057</v>
      </c>
      <c r="B2884" s="1" t="s">
        <v>4492</v>
      </c>
      <c r="C2884" s="2" t="str">
        <f>IFERROR(__xludf.DUMMYFUNCTION("GOOGLETRANSLATE(B2884, ""en"", ""vi"")"),"Phạm vi cao độ nhỏ gọn của [R1A2N3G4E5] [oc0ta1ve2s3] mang lại hiệu suất âm nhạc tập trung và có tác động mạnh mẽ, trong khi việc sử dụng [[K01E12Y23]3 k4ey5] tạo ra bầu không khí khác biệt. Bài hát [T1M213] có độ dài vài giây, duy trì nhịp điệu cân bằng,"&amp;" không quá nhanh cũng không quá chậm. Nó lấy âm thanh từ sự kết hợp của [I1N2S3T4R5U6M7E8N9T0S1], trong khi tuân theo đồng hồ [T1I2M3E4_5S6I7G8N9A0T1U2R3E4]. Phần trình diễn nhanh của bài hát tràn ngập [E1M2O3T4I5O6N7].")</f>
        <v>Phạm vi cao độ nhỏ gọn của [R1A2N3G4E5] [oc0ta1ve2s3] mang lại hiệu suất âm nhạc tập trung và có tác động mạnh mẽ, trong khi việc sử dụng [[K01E12Y23]3 k4ey5] tạo ra bầu không khí khác biệt. Bài hát [T1M213] có độ dài vài giây, duy trì nhịp điệu cân bằng, không quá nhanh cũng không quá chậm. Nó lấy âm thanh từ sự kết hợp của [I1N2S3T4R5U6M7E8N9T0S1], trong khi tuân theo đồng hồ [T1I2M3E4_5S6I7G8N9A0T1U2R3E4]. Phần trình diễn nhanh của bài hát tràn ngập [E1M2O3T4I5O6N7].</v>
      </c>
      <c r="D2884" s="2"/>
    </row>
    <row r="2885">
      <c r="A2885" s="1" t="s">
        <v>925</v>
      </c>
      <c r="B2885" s="1" t="s">
        <v>4493</v>
      </c>
      <c r="C2885" s="2" t="str">
        <f>IFERROR(__xludf.DUMMYFUNCTION("GOOGLETRANSLATE(B2885, ""en"", ""vi"")"),"Trong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cá"&amp;"c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f>
        <v>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v>
      </c>
      <c r="D2885" s="2"/>
    </row>
    <row r="2886">
      <c r="A2886" s="1" t="s">
        <v>110</v>
      </c>
      <c r="B2886" s="1" t="s">
        <v>4494</v>
      </c>
      <c r="C2886" s="2" t="str">
        <f>IFERROR(__xludf.DUMMYFUNCTION("GOOGLETRANSLATE(B2886, ""en"", ""vi"")"),"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cả"&amp;"m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ra"&amp;" cảm giác thống nhất và mạch lạc trong âm nhạc, vì tất cả các nốt đều bị giới hạn trong một phạm vi cụ thể và phải phối hợp hài hòa với nhau.")</f>
        <v>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 cảm giác thống nhất và mạch lạc trong âm nhạc, vì tất cả các nốt đều bị giới hạn trong một phạm vi cụ thể và phải phối hợp hài hòa với nhau.</v>
      </c>
      <c r="D2886" s="2"/>
    </row>
    <row r="2887">
      <c r="A2887" s="1" t="s">
        <v>4495</v>
      </c>
      <c r="B2887" s="1" t="s">
        <v>4496</v>
      </c>
      <c r="C2887" s="2" t="str">
        <f>IFERROR(__xludf.DUMMYFUNCTION("GOOGLETRANSLATE(B2887, ""en"", ""vi"")"),"[[K01E12Y23]3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trú"&amp;"c nhịp điệu tổng thể của bản nhạc. Cùng với nhau, những yếu tố này tạo nên trải nghiệm âm nhạc hấp dẫn, thu hút người nghe cả về mặt cảm xúc lẫn trí tuệ.")</f>
        <v>[[K01E12Y23]3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trúc nhịp điệu tổng thể của bản nhạc. Cùng với nhau, những yếu tố này tạo nên trải nghiệm âm nhạc hấp dẫn, thu hút người nghe cả về mặt cảm xúc lẫn trí tuệ.</v>
      </c>
      <c r="D2887" s="2"/>
    </row>
    <row r="2888">
      <c r="A2888" s="1" t="s">
        <v>217</v>
      </c>
      <c r="B2888" s="1" t="s">
        <v>4497</v>
      </c>
      <c r="C2888" s="2" t="str">
        <f>IFERROR(__xludf.DUMMYFUNCTION("GOOGLETRANSLATE(B2888, ""en"", ""vi"")"),"
[ke0y1] thêm hương vị độc đáo cho âm nhạc này.")</f>
        <v>
[ke0y1] thêm hương vị độc đáo cho âm nhạc này.</v>
      </c>
      <c r="D2888" s="2"/>
    </row>
    <row r="2889">
      <c r="A2889" s="1" t="s">
        <v>4498</v>
      </c>
      <c r="B2889" s="1" t="s">
        <v>4499</v>
      </c>
      <c r="C2889" s="2" t="str">
        <f>IFERROR(__xludf.DUMMYFUNCTION("GOOGLETRANSLATE(B2889, ""en"", ""vi"")"),"Bản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điệu"&amp;"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chuẩ"&amp;"n và đậm chất truyền thống của phong cách [G1E2N3R4E5]. Điều thú vị là tác phẩm này không thể hiện những đặc điểm thông thường trong âm nhạc của [A1R2T3I4S5T6].")</f>
        <v>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chuẩn và đậm chất truyền thống của phong cách [G1E2N3R4E5]. Điều thú vị là tác phẩm này không thể hiện những đặc điểm thông thường trong âm nhạc của [A1R2T3I4S5T6].</v>
      </c>
      <c r="D2889" s="2"/>
    </row>
    <row r="2890">
      <c r="A2890" s="1" t="s">
        <v>110</v>
      </c>
      <c r="B2890" s="1" t="s">
        <v>4500</v>
      </c>
      <c r="C2890" s="2" t="str">
        <f>IFERROR(__xludf.DUMMYFUNCTION("GOOGLETRANSLATE(B2890, ""en"", ""vi"")"),"Phạm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tiềm"&amp;" năng biểu cảm của từng cao độ riêng lẻ, tạo ra các giai điệu và hòa âm có kết cấu và cảm giác phong phú. Sự nhấn mạnh vào sắc thái này có thể được nhận thấy qua nhiều phong cách âm nhạc khác nhau, từ sự trang trí phức tạp của âm nhạc cổ điển Ấn Độ đến nh"&amp;"ững giai điệu giàu cảm xúc sâu sắc của nhạc blues. Cuối cùng, những hạn chế do phạm vi cao độ hẹp có thể đóng vai trò là chất xúc tác cho khả năng sáng tạo và biểu đạt cao hơn, thách thức các nhạc sĩ tìm ra những cách mới để giao tiếp thông qua nghệ thuật"&amp;" của họ.")</f>
        <v>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 năng biểu cảm của từng cao độ riêng lẻ, tạo ra các giai điệu và hòa âm có kết cấu và cảm giác phong phú. Sự nhấn mạnh vào sắc thái này có thể được nhận thấy qua nhiều phong cách âm nhạc khác nhau, từ sự trang trí phức tạp của âm nhạc cổ điển Ấn Độ đến những giai điệu giàu cảm xúc sâu sắc của nhạc blues. Cuối cùng, những hạn chế do phạm vi cao độ hẹp có thể đóng vai trò là chất xúc tác cho khả năng sáng tạo và biểu đạt cao hơn, thách thức các nhạc sĩ tìm ra những cách mới để giao tiếp thông qua nghệ thuật của họ.</v>
      </c>
      <c r="D2890" s="2"/>
    </row>
    <row r="2891">
      <c r="A2891" s="1" t="s">
        <v>4501</v>
      </c>
      <c r="B2891" s="1" t="s">
        <v>4502</v>
      </c>
      <c r="C2891" s="2" t="str">
        <f>IFERROR(__xludf.DUMMYFUNCTION("GOOGLETRANSLATE(B2891, ""en"", ""vi"")"),"Với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ph"&amp;"át ở nhịp độ nhẹ nhàng, phát ra [E1M2O3T4I5O6N7] và kéo dài khoảng [[N01U12M23_34B45A56R67S78]8 b9ar0s1].")</f>
        <v>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phát ở nhịp độ nhẹ nhàng, phát ra [E1M2O3T4I5O6N7] và kéo dài khoảng [[N01U12M23_34B45A56R67S78]8 b9ar0s1].</v>
      </c>
      <c r="D2891" s="2"/>
    </row>
    <row r="2892">
      <c r="A2892" s="1" t="s">
        <v>4503</v>
      </c>
      <c r="B2892" s="1" t="s">
        <v>4504</v>
      </c>
      <c r="C2892" s="2" t="str">
        <f>IFERROR(__xludf.DUMMYFUNCTION("GOOGLETRANSLATE(B2892, ""en"", ""vi"")"),"Bản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c"&amp;"huyển động với tốc độ nhanh, cuốn người nghe qua [[N01U12M23_34B45A56R67S78]8 b9ar0s1] của âm nhạc lôi cuốn.")</f>
        <v>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chuyển động với tốc độ nhanh, cuốn người nghe qua [[N01U12M23_34B45A56R67S78]8 b9ar0s1] của âm nhạc lôi cuốn.</v>
      </c>
      <c r="D2892" s="2"/>
    </row>
    <row r="2893">
      <c r="A2893" s="1" t="s">
        <v>4505</v>
      </c>
      <c r="B2893" s="1" t="s">
        <v>4506</v>
      </c>
      <c r="C2893" s="2" t="str">
        <f>IFERROR(__xludf.DUMMYFUNCTION("GOOGLETRANSLATE(B2893, ""en"", ""vi"")"),"Loại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[[T01I12M23E34_4"&amp;"5S56I67G78N89A90T01U12R23E34]4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f>
        <v>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v>
      </c>
      <c r="D2893" s="2"/>
    </row>
    <row r="2894">
      <c r="A2894" s="1" t="s">
        <v>4507</v>
      </c>
      <c r="B2894" s="1" t="s">
        <v>4508</v>
      </c>
      <c r="C2894" s="2" t="str">
        <f>IFERROR(__xludf.DUMMYFUNCTION("GOOGLETRANSLATE(B2894, ""en"", ""vi"")"),"Phạm vi cao độ nhỏ gọn của [R1A2N3G4E5] [oc0ta1ve2s3] mang lại màn trình diễn âm nhạc tập trung và ấn tượng, phát trong [T1M213] giây, kèm theo nhịp điệu rất nhanh và sống động. Âm nhạc phát ra [E1M2O3T4I5O6N7] khi bài hát tiến triển trên [[N01U12M23_34B4"&amp;"5A56R67S78]8 b9ar0s1].")</f>
        <v>Phạm vi cao độ nhỏ gọn của [R1A2N3G4E5] [oc0ta1ve2s3] mang lại màn trình diễn âm nhạc tập trung và ấn tượng, phát trong [T1M213] giây, kèm theo nhịp điệu rất nhanh và sống động. Âm nhạc phát ra [E1M2O3T4I5O6N7] khi bài hát tiến triển trên [[N01U12M23_34B45A56R67S78]8 b9ar0s1].</v>
      </c>
      <c r="D2894" s="2"/>
    </row>
    <row r="2895">
      <c r="A2895" s="1" t="s">
        <v>194</v>
      </c>
      <c r="B2895" s="1" t="s">
        <v>4509</v>
      </c>
      <c r="C2895" s="2" t="str">
        <f>IFERROR(__xludf.DUMMYFUNCTION("GOOGLETRANSLATE(B2895, ""en"", ""vi"")"),"Trong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"&amp;"trong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k"&amp;"ết hợp của các yếu tố âm nhạc này tạo nên một bản nhạc mạnh mẽ và có sức ảnh hưởng lớn.")</f>
        <v>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kết hợp của các yếu tố âm nhạc này tạo nên một bản nhạc mạnh mẽ và có sức ảnh hưởng lớn.</v>
      </c>
      <c r="D2895" s="2"/>
    </row>
    <row r="2896">
      <c r="A2896" s="1" t="s">
        <v>4510</v>
      </c>
      <c r="B2896" s="1" t="s">
        <v>4511</v>
      </c>
      <c r="C2896" s="2" t="str">
        <f>IFERROR(__xludf.DUMMYFUNCTION("GOOGLETRANSLATE(B2896, ""en"", ""vi"")"),"Âm nhạc được đề cập có phạm vi cao độ nhỏ gọn [R1A2N3G4E5] [oc0ta1ve2s3], mang lại hiệu suất tập trung và có tác động mạnh mẽ. Ngoài ra, việc sử dụng [[K01E12Y23]3 k4ey5] sẽ tạo ra bầu không khí khác biệt. Bản nhạc có thời lượng [T1M213] giây và có mục đí"&amp;"ch giới thiệu [I1N2S3T4R5U6M7E8N9T0S1]. Tuy nhiên, điều đáng chú ý là [I1N2S3T4R5U6M7E8N9T0] không có trong bản giai điệu.")</f>
        <v>Âm nhạc được đề cập có phạm vi cao độ nhỏ gọn [R1A2N3G4E5] [oc0ta1ve2s3], mang lại hiệu suất tập trung và có tác động mạnh mẽ. Ngoài ra, việc sử dụng [[K01E12Y23]3 k4ey5] sẽ tạo ra bầu không khí khác biệt. Bản nhạc có thời lượng [T1M213] giây và có mục đích giới thiệu [I1N2S3T4R5U6M7E8N9T0S1]. Tuy nhiên, điều đáng chú ý là [I1N2S3T4R5U6M7E8N9T0] không có trong bản giai điệu.</v>
      </c>
      <c r="D2896" s="2"/>
    </row>
    <row r="2897">
      <c r="A2897" s="1" t="s">
        <v>950</v>
      </c>
      <c r="B2897" s="1" t="s">
        <v>4512</v>
      </c>
      <c r="C2897" s="2" t="str">
        <f>IFERROR(__xludf.DUMMYFUNCTION("GOOGLETRANSLATE(B2897, ""en"", ""vi"")"),"Việc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riên"&amp;"g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nhữn"&amp;"g sáng tác sáng tạo và được trau chuốt kỹ lưỡng, tác phẩm này chắc chắn sẽ để lại ấn tượng lâu dài.")</f>
        <v>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những sáng tác sáng tạo và được trau chuốt kỹ lưỡng, tác phẩm này chắc chắn sẽ để lại ấn tượng lâu dài.</v>
      </c>
      <c r="D2897" s="2"/>
    </row>
    <row r="2898">
      <c r="A2898" s="1" t="s">
        <v>208</v>
      </c>
      <c r="B2898" s="1" t="s">
        <v>4513</v>
      </c>
      <c r="C2898" s="2" t="str">
        <f>IFERROR(__xludf.DUMMYFUNCTION("GOOGLETRANSLATE(B2898, ""en"", ""vi"")"),"Với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b"&amp;"ài hát này.")</f>
        <v>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bài hát này.</v>
      </c>
      <c r="D2898" s="2"/>
    </row>
    <row r="2899">
      <c r="A2899" s="1" t="s">
        <v>110</v>
      </c>
      <c r="B2899" s="1" t="s">
        <v>4514</v>
      </c>
      <c r="C2899" s="2" t="str">
        <f>IFERROR(__xludf.DUMMYFUNCTION("GOOGLETRANSLATE(B2899, ""en"", ""vi"")"),"
Phạm vi cao độ của bản nhạc này là [R1A2N3G4E5] [oc0ta1ve2s3] mang đến trải nghiệm nghe độc ​​đáo và đáng nhớ. Với phạm vi cao độ rộng hơn, âm nhạc có thể thể hiện nhiều cảm xúc và tâm trạng hơn. Nó cũng cho phép có sự biến đổi và phức tạp hơn trong gia"&amp;"i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di"&amp;"ễn và nhà soạn nhạc tham gia. Nhìn chung, dải cao độ của [R1A2N3G4E5] [oc0ta1ve2s3] tăng thêm chiều sâu và sự phong phú cho âm nhạc, tạo ra trải nghiệm nghe có tác động mạnh mẽ và thỏa mãn hơn.")</f>
        <v>
Phạm vi cao độ của bản nhạc này là [R1A2N3G4E5] [oc0ta1ve2s3] mang đến trải nghiệm nghe độc ​​đáo và đáng nhớ. Với phạm vi cao độ rộng hơn, âm nhạc có thể thể hiện nhiều cảm xúc và tâm trạng hơn. Nó cũng cho phép có sự biến đổi và phức tạp hơn trong giai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diễn và nhà soạn nhạc tham gia. Nhìn chung, dải cao độ của [R1A2N3G4E5] [oc0ta1ve2s3] tăng thêm chiều sâu và sự phong phú cho âm nhạc, tạo ra trải nghiệm nghe có tác động mạnh mẽ và thỏa mãn hơn.</v>
      </c>
      <c r="D2899" s="2"/>
    </row>
    <row r="2900">
      <c r="A2900" s="1" t="s">
        <v>4515</v>
      </c>
      <c r="B2900" s="1" t="s">
        <v>4516</v>
      </c>
      <c r="C2900" s="2" t="str">
        <f>IFERROR(__xludf.DUMMYFUNCTION("GOOGLETRANSLATE(B2900, ""en"", ""vi"")"),"Mặc dù [I1N2S3T4R5U6M7E8N9T0] không phải là nhạc cụ chính được sử dụng để tạo giai điệu trong bản nhạc này nhưng âm nhạc phải có [I1N2S3T4R5U6M7E8N9T0S1]. Nói cách khác, mặc dù [I1N2S3T4R5U6M7E8N9T0] có thể không phải là nhạc cụ chính nhưng nó vẫn có vai "&amp;"trò trong âm thanh tổng thể và nên được đưa vào cách sắp xếp cùng với các nhạc cụ khác. Bằng cách kết hợp nhiều loại nhạc cụ, âm nhạc có thể đạt được một bố cục năng động và thú vị hơn, trong đó mỗi nhạc cụ góp phần tạo nên những nét độc đáo riêng cho bản"&amp;" phối. Do đó, điều quan trọng là phải xem xét cách [I1N2S3T4R5U6M7E8N9T0] có thể bổ sung và nâng cao các nhạc cụ khác trong cách sắp xếp để tạo ra một bản nhạc gắn kết và hấp dẫn.")</f>
        <v>Mặc dù [I1N2S3T4R5U6M7E8N9T0] không phải là nhạc cụ chính được sử dụng để tạo giai điệu trong bản nhạc này nhưng âm nhạc phải có [I1N2S3T4R5U6M7E8N9T0S1]. Nói cách khác, mặc dù [I1N2S3T4R5U6M7E8N9T0] có thể không phải là nhạc cụ chính nhưng nó vẫn có vai trò trong âm thanh tổng thể và nên được đưa vào cách sắp xếp cùng với các nhạc cụ khác. Bằng cách kết hợp nhiều loại nhạc cụ, âm nhạc có thể đạt được một bố cục năng động và thú vị hơn, trong đó mỗi nhạc cụ góp phần tạo nên những nét độc đáo riêng cho bản phối. Do đó, điều quan trọng là phải xem xét cách [I1N2S3T4R5U6M7E8N9T0] có thể bổ sung và nâng cao các nhạc cụ khác trong cách sắp xếp để tạo ra một bản nhạc gắn kết và hấp dẫn.</v>
      </c>
      <c r="D2900" s="2"/>
    </row>
    <row r="2901">
      <c r="A2901" s="1" t="s">
        <v>4517</v>
      </c>
      <c r="B2901" s="1" t="s">
        <v>4518</v>
      </c>
      <c r="C2901" s="2" t="str">
        <f>IFERROR(__xludf.DUMMYFUNCTION("GOOGLETRANSLATE(B2901, ""en"", ""vi"")"),"Phạm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đư"&amp;"ợc phát trong đồng hồ đo [T1I2M3E4_5S6I7G8N9A0T1U2R3E4] mà không sử dụng [I1N2S3T4R5U6M7E8N9T0S1]. Tốc độ phát chậm của bản nhạc sẽ làm tăng thêm chất lượng cảm xúc đặc trưng của âm nhạc [E1M2O3T4I5O6N7].")</f>
        <v>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được phát trong đồng hồ đo [T1I2M3E4_5S6I7G8N9A0T1U2R3E4] mà không sử dụng [I1N2S3T4R5U6M7E8N9T0S1]. Tốc độ phát chậm của bản nhạc sẽ làm tăng thêm chất lượng cảm xúc đặc trưng của âm nhạc [E1M2O3T4I5O6N7].</v>
      </c>
      <c r="D2901" s="2"/>
    </row>
    <row r="2902">
      <c r="A2902" s="1" t="s">
        <v>4519</v>
      </c>
      <c r="B2902" s="1" t="s">
        <v>4520</v>
      </c>
      <c r="C2902" s="2" t="str">
        <f>IFERROR(__xludf.DUMMYFUNCTION("GOOGLETRANSLATE(B2902, ""en"", ""vi"")"),"Bản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"&amp;"Âm nhạc trở nên sống động hơn nhờ sử dụng [I1N2S3T4R5U6M7E8N9T0S1] và mặc dù có nhịp điệu chậm nhưng vẫn chứa đầy [E1M2O3T4I5O6N7]. Trải dài [[N01U12M23_34B45A56R67S78]8 b9ar0s1], bài hát mang đến trải nghiệm âm nhạc lôi cuốn và đắm chìm.")</f>
        <v>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Âm nhạc trở nên sống động hơn nhờ sử dụng [I1N2S3T4R5U6M7E8N9T0S1] và mặc dù có nhịp điệu chậm nhưng vẫn chứa đầy [E1M2O3T4I5O6N7]. Trải dài [[N01U12M23_34B45A56R67S78]8 b9ar0s1], bài hát mang đến trải nghiệm âm nhạc lôi cuốn và đắm chìm.</v>
      </c>
      <c r="D2902" s="2"/>
    </row>
    <row r="2903">
      <c r="A2903" s="1" t="s">
        <v>4521</v>
      </c>
      <c r="B2903" s="1" t="s">
        <v>4522</v>
      </c>
      <c r="C2903" s="2" t="str">
        <f>IFERROR(__xludf.DUMMYFUNCTION("GOOGLETRANSLATE(B2903, ""en"", ""vi"")"),"Phong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"&amp;"biệt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"&amp;"kết hợp hài hòa với nhau.")</f>
        <v>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kết hợp hài hòa với nhau.</v>
      </c>
      <c r="D2903" s="2"/>
    </row>
    <row r="2904">
      <c r="A2904" s="1" t="s">
        <v>4523</v>
      </c>
      <c r="B2904" s="1" t="s">
        <v>4524</v>
      </c>
      <c r="C2904" s="2" t="str">
        <f>IFERROR(__xludf.DUMMYFUNCTION("GOOGLETRANSLATE(B2904, ""en"", ""vi"")"),"Giai điệu của bài hát không sử dụng một nhạc cụ cụ thể nào, tạo ra âm thanh độc đáo. [te0mp1o2] của bài hát ở mức vừa phải, đặt nhịp độ ổn định. Trải dài trên [[N01U12M23_34B45A56R67S78]8 b9ar0s1], âm nhạc có nhiều thời gian để phát triển và phát triển. T"&amp;"hời lượng của toàn bộ bài hát là [T1M213] giây, mang lại trải nghiệm nghe thỏa mãn từ đầu đến cuối.")</f>
        <v>Giai điệu của bài hát không sử dụng một nhạc cụ cụ thể nào, tạo ra âm thanh độc đáo. [te0mp1o2] của bài hát ở mức vừa phải, đặt nhịp độ ổn định. Trải dài trên [[N01U12M23_34B45A56R67S78]8 b9ar0s1], âm nhạc có nhiều thời gian để phát triển và phát triển. Thời lượng của toàn bộ bài hát là [T1M213] giây, mang lại trải nghiệm nghe thỏa mãn từ đầu đến cuối.</v>
      </c>
      <c r="D2904" s="2"/>
    </row>
    <row r="2905">
      <c r="A2905" s="1" t="s">
        <v>4525</v>
      </c>
      <c r="B2905" s="1" t="s">
        <v>4526</v>
      </c>
      <c r="C2905" s="2" t="str">
        <f>IFERROR(__xludf.DUMMYFUNCTION("GOOGLETRANSLATE(B2905, ""en"", ""vi"")"),"Việc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l"&amp;"ại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"&amp;"đặc điểm và âm thanh tổng thể của nó.")</f>
        <v>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đặc điểm và âm thanh tổng thể của nó.</v>
      </c>
      <c r="D2905" s="2"/>
    </row>
    <row r="2906">
      <c r="A2906" s="1" t="s">
        <v>3577</v>
      </c>
      <c r="B2906" s="1" t="s">
        <v>4527</v>
      </c>
      <c r="C2906" s="2" t="str">
        <f>IFERROR(__xludf.DUMMYFUNCTION("GOOGLETRANSLATE(B2906, ""en"", ""vi"")"),"Loại nhạc này mang lại trải nghiệm nghe độc ​​đáo và đáng nhớ với dải cao độ [R1A2N3G4E5] [oc0ta1ve2s3]. Nó được phát ở tốc độ nhanh và bài hát có thời gian phát là [T1M213] giây.")</f>
        <v>Loại nhạc này mang lại trải nghiệm nghe độc ​​đáo và đáng nhớ với dải cao độ [R1A2N3G4E5] [oc0ta1ve2s3]. Nó được phát ở tốc độ nhanh và bài hát có thời gian phát là [T1M213] giây.</v>
      </c>
      <c r="D2906" s="2"/>
    </row>
    <row r="2907">
      <c r="A2907" s="1" t="s">
        <v>1220</v>
      </c>
      <c r="B2907" s="1" t="s">
        <v>4528</v>
      </c>
      <c r="C2907" s="2" t="str">
        <f>IFERROR(__xludf.DUMMYFUNCTION("GOOGLETRANSLATE(B2907, ""en"", ""vi"")"),"Phạm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b9ar0s1"&amp;"] cho bài hát này.")</f>
        <v>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 cho bài hát này.</v>
      </c>
      <c r="D2907" s="2"/>
    </row>
    <row r="2908">
      <c r="A2908" s="1" t="s">
        <v>4269</v>
      </c>
      <c r="B2908" s="1" t="s">
        <v>4529</v>
      </c>
      <c r="C2908" s="2" t="str">
        <f>IFERROR(__xludf.DUMMYFUNCTION("GOOGLETRANSLATE(B2908, ""en"", ""vi"")"),"[ti0me1 s2ig3na4tu5re6] được sử dụng trong bài hát này không phổ biến và nhạc được sáng tác trong [[K01E12Y23]3 k4ey5]. Ngoài ra, phần phối khí của bài hát này đã bỏ qua việc sử dụng [I1N2S3T4R5U6M7E8N9T0S1].")</f>
        <v>[ti0me1 s2ig3na4tu5re6] được sử dụng trong bài hát này không phổ biến và nhạc được sáng tác trong [[K01E12Y23]3 k4ey5]. Ngoài ra, phần phối khí của bài hát này đã bỏ qua việc sử dụng [I1N2S3T4R5U6M7E8N9T0S1].</v>
      </c>
      <c r="D2908" s="2"/>
    </row>
    <row r="2909">
      <c r="A2909" s="1" t="s">
        <v>1053</v>
      </c>
      <c r="B2909" s="1" t="s">
        <v>4530</v>
      </c>
      <c r="C2909" s="2" t="str">
        <f>IFERROR(__xludf.DUMMYFUNCTION("GOOGLETRANSLATE(B2909, ""en"", ""vi"")"),"Bản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bà"&amp;"i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thà"&amp;"nh [[N01U12M23_34B45A56R67S78]8 b9ar0s1].")</f>
        <v>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thành [[N01U12M23_34B45A56R67S78]8 b9ar0s1].</v>
      </c>
      <c r="D2909" s="2"/>
    </row>
    <row r="2910">
      <c r="A2910" s="1" t="s">
        <v>633</v>
      </c>
      <c r="B2910" s="1" t="s">
        <v>4531</v>
      </c>
      <c r="C2910" s="2" t="str">
        <f>IFERROR(__xludf.DUMMYFUNCTION("GOOGLETRANSLATE(B2910, ""en"", ""vi"")"),"Bản nhạc thể hiện phạm vi cao độ trong [R1A2N3G4E5] [oc0ta1ve2s3] và [[K01E12Y23]3 k4ey5] thêm hương vị độc đáo cho bản nhạc này. Độ dài của bản nhạc là [T1M213] giây và dựa trên [[T01I12M23E34_45S56I67G78N89A90T01U12R23E34]4 t5im6e 7si8gn9at0ur1e2].")</f>
        <v>Bản nhạc thể hiện phạm vi cao độ trong [R1A2N3G4E5] [oc0ta1ve2s3] và [[K01E12Y23]3 k4ey5] thêm hương vị độc đáo cho bản nhạc này. Độ dài của bản nhạc là [T1M213] giây và dựa trên [[T01I12M23E34_45S56I67G78N89A90T01U12R23E34]4 t5im6e 7si8gn9at0ur1e2].</v>
      </c>
      <c r="D2910" s="2"/>
    </row>
    <row r="2911">
      <c r="A2911" s="1" t="s">
        <v>4532</v>
      </c>
      <c r="B2911" s="1" t="s">
        <v>4533</v>
      </c>
      <c r="C2911" s="2" t="str">
        <f>IFERROR(__xludf.DUMMYFUNCTION("GOOGLETRANSLATE(B2911, ""en"", ""vi"")"),"Phạm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tr"&amp;"ong khi [ti0me1 s2ig3na4tu5re6], [T1I2M3E4_5S6I7G8N9A0T1U2R3E4], thêm một nét không điển hình. Âm nhạc càng trở nên phong phú hơn nhờ [I1N2S3T4R5U6M7E8N9T0S1] và nhìn chung nhịp điệu của bài hát vẫn duy trì ở nhịp độ vừa phải.")</f>
        <v>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trong khi [ti0me1 s2ig3na4tu5re6], [T1I2M3E4_5S6I7G8N9A0T1U2R3E4], thêm một nét không điển hình. Âm nhạc càng trở nên phong phú hơn nhờ [I1N2S3T4R5U6M7E8N9T0S1] và nhìn chung nhịp điệu của bài hát vẫn duy trì ở nhịp độ vừa phải.</v>
      </c>
      <c r="D2911" s="2"/>
    </row>
    <row r="2912">
      <c r="A2912" s="1" t="s">
        <v>416</v>
      </c>
      <c r="B2912" s="1" t="s">
        <v>4534</v>
      </c>
      <c r="C2912" s="2" t="str">
        <f>IFERROR(__xludf.DUMMYFUNCTION("GOOGLETRANSLATE(B2912, ""en"", ""vi"")"),"Phạm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nhịp"&amp;" điệu vô cùng kích thích. [I1N2S3T4R5U6M7E8N9T0S1] không phải là một phần của nhạc cụ trong âm nhạc tốc độ cao này, nằm trong [T1I2M3E4_5S6I7G8N9A0T1U2R3E4] và thấm nhuần [E1M2O3T4I5O6N7].")</f>
        <v>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 điệu vô cùng kích thích. [I1N2S3T4R5U6M7E8N9T0S1] không phải là một phần của nhạc cụ trong âm nhạc tốc độ cao này, nằm trong [T1I2M3E4_5S6I7G8N9A0T1U2R3E4] và thấm nhuần [E1M2O3T4I5O6N7].</v>
      </c>
      <c r="D2912" s="2"/>
    </row>
    <row r="2913">
      <c r="A2913" s="1" t="s">
        <v>4535</v>
      </c>
      <c r="B2913" s="1" t="s">
        <v>4536</v>
      </c>
      <c r="C2913" s="2" t="str">
        <f>IFERROR(__xludf.DUMMYFUNCTION("GOOGLETRANSLATE(B2913, ""en"", ""vi"")"),"Việc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bình"&amp;" yên dù được phát ở mức cao [te0mp1o2]. Âm nhạc được đặc trưng bởi [E1M2O3T4I5O6N7], tạo nên một sáng tác độc đáo và biểu cảm.")</f>
        <v>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 yên dù được phát ở mức cao [te0mp1o2]. Âm nhạc được đặc trưng bởi [E1M2O3T4I5O6N7], tạo nên một sáng tác độc đáo và biểu cảm.</v>
      </c>
      <c r="D2913" s="2"/>
    </row>
    <row r="2914">
      <c r="A2914" s="1" t="s">
        <v>4537</v>
      </c>
      <c r="B2914" s="1" t="s">
        <v>4538</v>
      </c>
      <c r="C2914" s="2" t="str">
        <f>IFERROR(__xludf.DUMMYFUNCTION("GOOGLETRANSLATE(B2914, ""en"", ""vi"")"),"Bài hát này sử dụng [ti0me1 s2ig3na4tu5re6] khác thường, trong khi vẫn duy trì nhịp điệu nhẹ nhàng và âm vực trung [te0mp1o2]. Nó nhằm mục đích giới thiệu các nhạc cụ cụ thể trong âm nhạc.")</f>
        <v>Bài hát này sử dụng [ti0me1 s2ig3na4tu5re6] khác thường, trong khi vẫn duy trì nhịp điệu nhẹ nhàng và âm vực trung [te0mp1o2]. Nó nhằm mục đích giới thiệu các nhạc cụ cụ thể trong âm nhạc.</v>
      </c>
      <c r="D2914" s="2"/>
    </row>
    <row r="2915">
      <c r="A2915" s="1" t="s">
        <v>416</v>
      </c>
      <c r="B2915" s="1" t="s">
        <v>4539</v>
      </c>
      <c r="C2915" s="2" t="str">
        <f>IFERROR(__xludf.DUMMYFUNCTION("GOOGLETRANSLATE(B2915, ""en"", ""vi"")"),"Âm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"&amp;"[te0mp1o2]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nhị"&amp;"p điệu nhanh và sống động, nắm bắt hoàn hảo [E1M2O3T4I5O6N7] được truyền tải xuyên suốt bản nhạc.")</f>
        <v>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nhịp điệu nhanh và sống động, nắm bắt hoàn hảo [E1M2O3T4I5O6N7] được truyền tải xuyên suốt bản nhạc.</v>
      </c>
      <c r="D2915" s="2"/>
    </row>
    <row r="2916">
      <c r="A2916" s="1" t="s">
        <v>4200</v>
      </c>
      <c r="B2916" s="1" t="s">
        <v>4540</v>
      </c>
      <c r="C2916" s="2" t="str">
        <f>IFERROR(__xludf.DUMMYFUNCTION("GOOGLETRANSLATE(B2916, ""en"", ""vi"")"),"Âm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l"&amp;"ượng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g"&amp;"óp phần tạo nên âm thanh và phong cách độc đáo của nó.")</f>
        <v>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góp phần tạo nên âm thanh và phong cách độc đáo của nó.</v>
      </c>
      <c r="D2916" s="2"/>
    </row>
    <row r="2917">
      <c r="A2917" s="1" t="s">
        <v>2266</v>
      </c>
      <c r="B2917" s="1" t="s">
        <v>4541</v>
      </c>
      <c r="C2917" s="2" t="str">
        <f>IFERROR(__xludf.DUMMYFUNCTION("GOOGLETRANSLATE(B2917, ""en"", ""vi"")"),"Bài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"&amp;"mang lại trải nghiệm nghe nhanh và tràn đầy năng lượng.")</f>
        <v>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mang lại trải nghiệm nghe nhanh và tràn đầy năng lượng.</v>
      </c>
      <c r="D2917" s="2"/>
    </row>
    <row r="2918">
      <c r="A2918" s="1" t="s">
        <v>754</v>
      </c>
      <c r="B2918" s="1" t="s">
        <v>4542</v>
      </c>
      <c r="C2918" s="2" t="str">
        <f>IFERROR(__xludf.DUMMYFUNCTION("GOOGLETRANSLATE(B2918, ""en"", ""vi"")"),"Âm nhạc được nhắc đến mang lại trải nghiệm nghe độc ​​đáo và đáng nhớ, với dải cao độ [R1A2N3G4E5] [oc0ta1ve2s3]. [[K01E12Y23]3 k4ey5] mang lại hương vị riêng biệt, đồng thời nhịp điệu rất dễ chịu cho người nghe. Thời lượng của bài hát là [T1M213] giây, đ"&amp;"ược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đang"&amp;" tìm kiếm trải nghiệm âm nhạc độc đáo và giàu cảm xúc phải nghe.")</f>
        <v>Âm nhạc được nhắc đến mang lại trải nghiệm nghe độc ​​đáo và đáng nhớ, với dải cao độ [R1A2N3G4E5] [oc0ta1ve2s3]. [[K01E12Y23]3 k4ey5] mang lại hương vị riêng biệt, đồng thời nhịp điệu rất dễ chịu cho người nghe. Thời lượng của bài hát là [T1M213] giây, được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 tìm kiếm trải nghiệm âm nhạc độc đáo và giàu cảm xúc phải nghe.</v>
      </c>
      <c r="D2918" s="2"/>
    </row>
    <row r="2919">
      <c r="A2919" s="1" t="s">
        <v>4543</v>
      </c>
      <c r="B2919" s="1" t="s">
        <v>4544</v>
      </c>
      <c r="C2919" s="2" t="str">
        <f>IFERROR(__xludf.DUMMYFUNCTION("GOOGLETRANSLATE(B2919, ""en"", ""vi"")"),"Bản nhạc này có đặc điểm là [E1M2O3T4I5O6N7], được phát ở tốc độ nhanh và sử dụng [[K01E12Y23]3 k4ey5] để tạo ra bảng âm thanh phong phú và sống động.")</f>
        <v>Bản nhạc này có đặc điểm là [E1M2O3T4I5O6N7], được phát ở tốc độ nhanh và sử dụng [[K01E12Y23]3 k4ey5] để tạo ra bảng âm thanh phong phú và sống động.</v>
      </c>
      <c r="D2919" s="2"/>
    </row>
    <row r="2920">
      <c r="A2920" s="1" t="s">
        <v>25</v>
      </c>
      <c r="B2920" s="1" t="s">
        <v>4545</v>
      </c>
      <c r="C2920" s="2" t="str">
        <f>IFERROR(__xludf.DUMMYFUNCTION("GOOGLETRANSLATE(B2920, ""en"", ""vi"")"),"Âm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"&amp;"lên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ủ"&amp;"i, cảm hứng hay đơn giản là sự thích thú, âm nhạc đều có sức mạnh chạm đến chúng ta ở mức độ sâu sắc và làm phong phú thêm cuộc sống của chúng ta theo vô số cách.")</f>
        <v>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ủi, cảm hứng hay đơn giản là sự thích thú, âm nhạc đều có sức mạnh chạm đến chúng ta ở mức độ sâu sắc và làm phong phú thêm cuộc sống của chúng ta theo vô số cách.</v>
      </c>
      <c r="D2920" s="2"/>
    </row>
    <row r="2921">
      <c r="A2921" s="1" t="s">
        <v>2554</v>
      </c>
      <c r="B2921" s="1" t="s">
        <v>4546</v>
      </c>
      <c r="C2921" s="2" t="str">
        <f>IFERROR(__xludf.DUMMYFUNCTION("GOOGLETRANSLATE(B2921, ""en"", ""vi"")"),"Bài hát này có nhịp điệu rất mềm mại và mượt mà, và [ti0me1 s2ig3na4tu5re6] được chọn cho nó không phải là bình thường. [ti0me1 s2ig3na4tu5re6] đề cập đến số nhịp trong mỗi ô nhịp và loại nốt có một nhịp. Trong âm nhạc, các [ti0me1 s2ig3na4tu5re6] phổ biế"&amp;"n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f>
        <v>Bài hát này có nhịp điệu rất mềm mại và mượt mà, và [ti0me1 s2ig3na4tu5re6] được chọn cho nó không phải là bình thường. [ti0me1 s2ig3na4tu5re6] đề cập đến số nhịp trong mỗi ô nhịp và loại nốt có một nhịp. Trong âm nhạc, các [ti0me1 s2ig3na4tu5re6] phổ biến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v>
      </c>
      <c r="D2921" s="2"/>
    </row>
    <row r="2922">
      <c r="A2922" s="1" t="s">
        <v>4547</v>
      </c>
      <c r="B2922" s="1" t="s">
        <v>4548</v>
      </c>
      <c r="C2922" s="2" t="str">
        <f>IFERROR(__xludf.DUMMYFUNCTION("GOOGLETRANSLATE(B2922, ""en"", ""vi"")"),"Bản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[I"&amp;"1N2S3T4R5U6M7E8N9T0S1], nhưng nó được trình diễn nhanh chóng, tạo ra âm thanh khác biệt, nắm bắt được bản chất của thể loại.")</f>
        <v>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[I1N2S3T4R5U6M7E8N9T0S1], nhưng nó được trình diễn nhanh chóng, tạo ra âm thanh khác biệt, nắm bắt được bản chất của thể loại.</v>
      </c>
      <c r="D2922" s="2"/>
    </row>
    <row r="2923">
      <c r="A2923" s="1" t="s">
        <v>4549</v>
      </c>
      <c r="B2923" s="1" t="s">
        <v>4550</v>
      </c>
      <c r="C2923" s="2" t="str">
        <f>IFERROR(__xludf.DUMMYFUNCTION("GOOGLETRANSLATE(B2923, ""en"", ""vi"")"),"Bản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và"&amp;" tốc độ chơi vừa phải.")</f>
        <v>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 tốc độ chơi vừa phải.</v>
      </c>
      <c r="D2923" s="2"/>
    </row>
    <row r="2924">
      <c r="A2924" s="1" t="s">
        <v>2084</v>
      </c>
      <c r="B2924" s="1" t="s">
        <v>4551</v>
      </c>
      <c r="C2924" s="2" t="str">
        <f>IFERROR(__xludf.DUMMYFUNCTION("GOOGLETRANSLATE(B2924, ""en"", ""vi"")"),"Âm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"&amp;"và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"&amp;"[E1M2O3T4I5O6N7] và bạn có thể nghe thấy [[N01U12M23_34B45A56R67S78]8 b9ar0s1] trong đó.")</f>
        <v>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[E1M2O3T4I5O6N7] và bạn có thể nghe thấy [[N01U12M23_34B45A56R67S78]8 b9ar0s1] trong đó.</v>
      </c>
      <c r="D2924" s="2"/>
    </row>
    <row r="2925">
      <c r="A2925" s="1" t="s">
        <v>4552</v>
      </c>
      <c r="B2925" s="1" t="s">
        <v>4553</v>
      </c>
      <c r="C2925" s="2" t="str">
        <f>IFERROR(__xludf.DUMMYFUNCTION("GOOGLETRANSLATE(B2925, ""en"", ""vi"")"),"Bản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mạnh"&amp;" hơn vào các sắc thái của giai điệu và nhịp điệu. Đảm bảo bạn sẽ đứng vững và nhảy múa, bài hát này dài [T1M213] giây.")</f>
        <v>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 hơn vào các sắc thái của giai điệu và nhịp điệu. Đảm bảo bạn sẽ đứng vững và nhảy múa, bài hát này dài [T1M213] giây.</v>
      </c>
      <c r="D2925" s="2"/>
    </row>
    <row r="2926">
      <c r="A2926" s="1" t="s">
        <v>3196</v>
      </c>
      <c r="B2926" s="1" t="s">
        <v>4554</v>
      </c>
      <c r="C2926" s="2" t="str">
        <f>IFERROR(__xludf.DUMMYFUNCTION("GOOGLETRANSLATE(B2926, ""en"", ""vi"")"),"Bài hát này có [[N01U12M23_34B45A56R67S78]8 b9ar0s1] trong phần sáng tác và có thời lượng [T1M213] giây.")</f>
        <v>Bài hát này có [[N01U12M23_34B45A56R67S78]8 b9ar0s1] trong phần sáng tác và có thời lượng [T1M213] giây.</v>
      </c>
      <c r="D2926" s="2"/>
    </row>
    <row r="2927">
      <c r="A2927" s="1" t="s">
        <v>1390</v>
      </c>
      <c r="B2927" s="1" t="s">
        <v>4555</v>
      </c>
      <c r="C2927" s="2" t="str">
        <f>IFERROR(__xludf.DUMMYFUNCTION("GOOGLETRANSLATE(B2927, ""en"", ""vi"")"),"Việc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c"&amp;"ủa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f>
        <v>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v>
      </c>
      <c r="D2927" s="2"/>
    </row>
    <row r="2928">
      <c r="A2928" s="1" t="s">
        <v>4556</v>
      </c>
      <c r="B2928" s="1" t="s">
        <v>4557</v>
      </c>
      <c r="C2928" s="2" t="str">
        <f>IFERROR(__xludf.DUMMYFUNCTION("GOOGLETRANSLATE(B2928, ""en"", ""vi"")"),"Âm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"&amp;"hiệu quả [E1M2O3T4I5O6N7] thông qua bố cục và cách sắp xếp của nó.")</f>
        <v>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hiệu quả [E1M2O3T4I5O6N7] thông qua bố cục và cách sắp xếp của nó.</v>
      </c>
      <c r="D2928" s="2"/>
    </row>
    <row r="2929">
      <c r="A2929" s="1" t="s">
        <v>188</v>
      </c>
      <c r="B2929" s="1" t="s">
        <v>4558</v>
      </c>
      <c r="C2929" s="2" t="str">
        <f>IFERROR(__xludf.DUMMYFUNCTION("GOOGLETRANSLATE(B2929, ""en"", ""vi"")"),"Việc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phả"&amp;"i,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c"&amp;"hung, những yếu tố này kết hợp với nhau để tạo ra một tác phẩm âm nhạc riêng biệt, vừa gắn kết vừa có tác động mạnh mẽ về mặt cảm xúc.")</f>
        <v>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chung, những yếu tố này kết hợp với nhau để tạo ra một tác phẩm âm nhạc riêng biệt, vừa gắn kết vừa có tác động mạnh mẽ về mặt cảm xúc.</v>
      </c>
      <c r="D2929" s="2"/>
    </row>
    <row r="2930">
      <c r="A2930" s="1" t="s">
        <v>223</v>
      </c>
      <c r="B2930" s="1" t="s">
        <v>4559</v>
      </c>
      <c r="C2930" s="2" t="str">
        <f>IFERROR(__xludf.DUMMYFUNCTION("GOOGLETRANSLATE(B2930, ""en"", ""vi"")"),"Việc sử dụng dải cao độ cụ thể [R1A2N3G4E5] [oc0ta1ve2s3] tạo ra âm thanh gắn kết và thống nhất xuyên suốt bản nhạc, mang lại nhịp điệu rất êm dịu cho bài hát này.")</f>
        <v>Việc sử dụng dải cao độ cụ thể [R1A2N3G4E5] [oc0ta1ve2s3] tạo ra âm thanh gắn kết và thống nhất xuyên suốt bản nhạc, mang lại nhịp điệu rất êm dịu cho bài hát này.</v>
      </c>
      <c r="D2930" s="2"/>
    </row>
    <row r="2931">
      <c r="A2931" s="1" t="s">
        <v>637</v>
      </c>
      <c r="B2931" s="1" t="s">
        <v>4560</v>
      </c>
      <c r="C2931" s="2" t="str">
        <f>IFERROR(__xludf.DUMMYFUNCTION("GOOGLETRANSLATE(B2931, ""en"", ""vi"")"),"Nó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đa"&amp;"ng nghe, bài hát này chắc chắn sẽ khiến tim bạn đập thình thịch và đôi chân bạn chuyển động. Nhìn chung, cường độ của [te0mp1o2] tạo thêm cảm giác hồi hộp và phấn khích cho âm nhạc.")</f>
        <v>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đang nghe, bài hát này chắc chắn sẽ khiến tim bạn đập thình thịch và đôi chân bạn chuyển động. Nhìn chung, cường độ của [te0mp1o2] tạo thêm cảm giác hồi hộp và phấn khích cho âm nhạc.</v>
      </c>
      <c r="D2931" s="2"/>
    </row>
    <row r="2932">
      <c r="A2932" s="1" t="s">
        <v>708</v>
      </c>
      <c r="B2932" s="1" t="s">
        <v>4561</v>
      </c>
      <c r="C2932" s="2" t="str">
        <f>IFERROR(__xludf.DUMMYFUNCTION("GOOGLETRANSLATE(B2932, ""en"", ""vi"")"),"Loại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giây,"&amp;"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há"&amp;"t này thu hút người nghe bằng những phẩm chất khác biệt và đặc biệt.")</f>
        <v>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hát này thu hút người nghe bằng những phẩm chất khác biệt và đặc biệt.</v>
      </c>
      <c r="D2932" s="2"/>
    </row>
    <row r="2933">
      <c r="A2933" s="1" t="s">
        <v>4562</v>
      </c>
      <c r="B2933" s="1" t="s">
        <v>4563</v>
      </c>
      <c r="C2933" s="2" t="str">
        <f>IFERROR(__xludf.DUMMYFUNCTION("GOOGLETRANSLATE(B2933, ""en"", ""vi"")"),"Bài hát này có [[N01U12M23_34B45A56R67S78]8 b9ar0s1] và có [te0mp1o2] nằm trong khoảng giữa. Đáng chú ý vắng mặt trong bài hát là [I1N2S3T4R5U6M7E8N9T0S1].")</f>
        <v>Bài hát này có [[N01U12M23_34B45A56R67S78]8 b9ar0s1] và có [te0mp1o2] nằm trong khoảng giữa. Đáng chú ý vắng mặt trong bài hát là [I1N2S3T4R5U6M7E8N9T0S1].</v>
      </c>
      <c r="D2933" s="2"/>
    </row>
    <row r="2934">
      <c r="A2934" s="1" t="s">
        <v>4564</v>
      </c>
      <c r="B2934" s="1" t="s">
        <v>4565</v>
      </c>
      <c r="C2934" s="2" t="str">
        <f>IFERROR(__xludf.DUMMYFUNCTION("GOOGLETRANSLATE(B2934, ""en"", ""vi"")"),"[ti0me1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[I1N2S3T4R5U6M7E8N"&amp;"9T0S1] vào phần sắp xếp.")</f>
        <v>[ti0me1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[I1N2S3T4R5U6M7E8N9T0S1] vào phần sắp xếp.</v>
      </c>
      <c r="D2934" s="2"/>
    </row>
    <row r="2935">
      <c r="A2935" s="1" t="s">
        <v>3202</v>
      </c>
      <c r="B2935" s="1" t="s">
        <v>4566</v>
      </c>
      <c r="C2935" s="2" t="str">
        <f>IFERROR(__xludf.DUMMYFUNCTION("GOOGLETRANSLATE(B2935, ""en"", ""vi"")"),"Độ dài của bản nhạc là [T1M213] giây và nó có bầu không khí riêng biệt được tạo ra bằng cách sử dụng [[K01E12Y23]3 k4ey5]. Âm nhạc tràn ngập [E1M2O3T4I5O6N7], trong khi nhịp điệu vẫn tĩnh lặng xuyên suốt bài hát.")</f>
        <v>Độ dài của bản nhạc là [T1M213] giây và nó có bầu không khí riêng biệt được tạo ra bằng cách sử dụng [[K01E12Y23]3 k4ey5]. Âm nhạc tràn ngập [E1M2O3T4I5O6N7], trong khi nhịp điệu vẫn tĩnh lặng xuyên suốt bài hát.</v>
      </c>
      <c r="D2935" s="2"/>
    </row>
    <row r="2936">
      <c r="A2936" s="1" t="s">
        <v>110</v>
      </c>
      <c r="B2936" s="1" t="s">
        <v>4567</v>
      </c>
      <c r="C2936" s="2" t="str">
        <f>IFERROR(__xludf.DUMMYFUNCTION("GOOGLETRANSLATE(B2936, ""en"", ""vi"")"),"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nào"&amp;"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"&amp;"có thể giúp người nghe dễ tiếp cận buổi biểu diễn hơn vì họ không bị choáng ngợp bởi nhiều nốt nhạc và có thể dễ dàng theo dõi các ý tưởng âm nhạc do người biểu diễn trình bày hơn.")</f>
        <v>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có thể giúp người nghe dễ tiếp cận buổi biểu diễn hơn vì họ không bị choáng ngợp bởi nhiều nốt nhạc và có thể dễ dàng theo dõi các ý tưởng âm nhạc do người biểu diễn trình bày hơn.</v>
      </c>
      <c r="D2936" s="2"/>
    </row>
    <row r="2937">
      <c r="A2937" s="1" t="s">
        <v>4568</v>
      </c>
      <c r="B2937" s="1" t="s">
        <v>4569</v>
      </c>
      <c r="C2937" s="2" t="str">
        <f>IFERROR(__xludf.DUMMYFUNCTION("GOOGLETRANSLATE(B2937, ""en"", ""vi"")"),"Âm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tro"&amp;"ng bố cục.")</f>
        <v>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trong bố cục.</v>
      </c>
      <c r="D2937" s="2"/>
    </row>
    <row r="2938">
      <c r="A2938" s="1" t="s">
        <v>4570</v>
      </c>
      <c r="B2938" s="1" t="s">
        <v>4571</v>
      </c>
      <c r="C2938" s="2" t="str">
        <f>IFERROR(__xludf.DUMMYFUNCTION("GOOGLETRANSLATE(B2938, ""en"", ""vi"")"),"Âm nhạc được đề cập thể hiện nhịp điệu cân bằng và bảng âm thanh phong phú và sống động thông qua việc sử dụng [[K01E12Y23]3 k4ey5]. Nó cũng truyền tải [E1M2O3T4I5O6N7] thông qua hiệu suất của nó, với nhiều [I1N2S3T4R5U6M7E8N9T0S1] bổ sung độ sâu và độ ph"&amp;"ức tạp cho âm thanh tổng thể.")</f>
        <v>Âm nhạc được đề cập thể hiện nhịp điệu cân bằng và bảng âm thanh phong phú và sống động thông qua việc sử dụng [[K01E12Y23]3 k4ey5]. Nó cũng truyền tải [E1M2O3T4I5O6N7] thông qua hiệu suất của nó, với nhiều [I1N2S3T4R5U6M7E8N9T0S1] bổ sung độ sâu và độ phức tạp cho âm thanh tổng thể.</v>
      </c>
      <c r="D2938" s="2"/>
    </row>
    <row r="2939">
      <c r="A2939" s="1" t="s">
        <v>586</v>
      </c>
      <c r="B2939" s="1" t="s">
        <v>4572</v>
      </c>
      <c r="C2939" s="2" t="str">
        <f>IFERROR(__xludf.DUMMYFUNCTION("GOOGLETRANSLATE(B2939, ""en"", ""vi"")"),"Âm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phải,"&amp;"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nh"&amp;"ạc vẫn thấm đẫm cảm giác [E1M2O3T4I5O6N7] mạnh mẽ.")</f>
        <v>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nhạc vẫn thấm đẫm cảm giác [E1M2O3T4I5O6N7] mạnh mẽ.</v>
      </c>
      <c r="D2939" s="2"/>
    </row>
    <row r="2940">
      <c r="A2940" s="1" t="s">
        <v>1306</v>
      </c>
      <c r="B2940" s="1" t="s">
        <v>4573</v>
      </c>
      <c r="C2940" s="2" t="str">
        <f>IFERROR(__xludf.DUMMYFUNCTION("GOOGLETRANSLATE(B2940, ""en"", ""vi"")"),"Nhạc cao [te0mp1o2] sử dụng [[K01E12Y23]3 k4ey5] để tạo ra bảng âm thanh phong phú và sống động.")</f>
        <v>Nhạc cao [te0mp1o2] sử dụng [[K01E12Y23]3 k4ey5] để tạo ra bảng âm thanh phong phú và sống động.</v>
      </c>
      <c r="D2940" s="2"/>
    </row>
    <row r="2941">
      <c r="A2941" s="1" t="s">
        <v>1011</v>
      </c>
      <c r="B2941" s="1" t="s">
        <v>4574</v>
      </c>
      <c r="C2941" s="2" t="str">
        <f>IFERROR(__xludf.DUMMYFUNCTION("GOOGLETRANSLATE(B2941, ""en"", ""vi"")"),"Bài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nội"&amp;" tâm. Sự kết hợp của những yếu tố này góp phần tạo nên cảm giác tổng thể được bài hát truyền tải và người nghe có thể thấy mình bị cuốn hút vào bầu không khí độc đáo mà bài hát tạo ra.")</f>
        <v>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 tâm. Sự kết hợp của những yếu tố này góp phần tạo nên cảm giác tổng thể được bài hát truyền tải và người nghe có thể thấy mình bị cuốn hút vào bầu không khí độc đáo mà bài hát tạo ra.</v>
      </c>
      <c r="D2941" s="2"/>
    </row>
    <row r="2942">
      <c r="A2942" s="1" t="s">
        <v>2885</v>
      </c>
      <c r="B2942" s="1" t="s">
        <v>4575</v>
      </c>
      <c r="C2942" s="2" t="str">
        <f>IFERROR(__xludf.DUMMYFUNCTION("GOOGLETRANSLATE(B2942, ""en"", ""vi"")"),"Bài hát này có nhịp điệu cân bằng, êm dịu và nhẹ nhàng.")</f>
        <v>Bài hát này có nhịp điệu cân bằng, êm dịu và nhẹ nhàng.</v>
      </c>
      <c r="D2942" s="2"/>
    </row>
    <row r="2943">
      <c r="A2943" s="1" t="s">
        <v>3314</v>
      </c>
      <c r="B2943" s="1" t="s">
        <v>4576</v>
      </c>
      <c r="C2943" s="2" t="str">
        <f>IFERROR(__xludf.DUMMYFUNCTION("GOOGLETRANSLATE(B2943, ""en"", ""vi"")"),"Âm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[E1M2O3T4I5O6N7]"&amp;"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kh"&amp;"uôn khổ cho nhà soạn nhạc xây dựng. Cùng với nhau, những thành phần này góp phần tạo nên đặc điểm và chiều sâu của âm nhạc, khiến nó trở thành một hình thức biểu đạt mạnh mẽ.")</f>
        <v>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khuôn khổ cho nhà soạn nhạc xây dựng. Cùng với nhau, những thành phần này góp phần tạo nên đặc điểm và chiều sâu của âm nhạc, khiến nó trở thành một hình thức biểu đạt mạnh mẽ.</v>
      </c>
      <c r="D2943" s="2"/>
    </row>
    <row r="2944">
      <c r="A2944" s="1" t="s">
        <v>4577</v>
      </c>
      <c r="B2944" s="1" t="s">
        <v>4578</v>
      </c>
      <c r="C2944" s="2" t="str">
        <f>IFERROR(__xludf.DUMMYFUNCTION("GOOGLETRANSLATE(B2944, ""en"", ""vi"")"),"Âm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[I1N2S3T4R5U6M7E8N9T0"&amp;"S1].")</f>
        <v>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[I1N2S3T4R5U6M7E8N9T0S1].</v>
      </c>
      <c r="D2944" s="2"/>
    </row>
    <row r="2945">
      <c r="A2945" s="1" t="s">
        <v>795</v>
      </c>
      <c r="B2945" s="1" t="s">
        <v>4579</v>
      </c>
      <c r="C2945" s="2" t="str">
        <f>IFERROR(__xludf.DUMMYFUNCTION("GOOGLETRANSLATE(B2945, ""en"", ""vi"")"),"Với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[I1N2S3T"&amp;"4R5U6M7E8N9T0S1].")</f>
        <v>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[I1N2S3T4R5U6M7E8N9T0S1].</v>
      </c>
      <c r="D2945" s="2"/>
    </row>
    <row r="2946">
      <c r="A2946" s="1" t="s">
        <v>106</v>
      </c>
      <c r="B2946" s="1" t="s">
        <v>4580</v>
      </c>
      <c r="C2946" s="2" t="str">
        <f>IFERROR(__xludf.DUMMYFUNCTION("GOOGLETRANSLATE(B2946, ""en"", ""vi"")"),"Bài hát này có giai điệu rất thoải mái [te0mp1o2] và [I1N2S3T4R5U6M7E8N9T0S1] không nổi bật.")</f>
        <v>Bài hát này có giai điệu rất thoải mái [te0mp1o2] và [I1N2S3T4R5U6M7E8N9T0S1] không nổi bật.</v>
      </c>
      <c r="D2946" s="2"/>
    </row>
    <row r="2947">
      <c r="A2947" s="1" t="s">
        <v>346</v>
      </c>
      <c r="B2947" s="1" t="s">
        <v>4581</v>
      </c>
      <c r="C2947" s="2" t="str">
        <f>IFERROR(__xludf.DUMMYFUNCTION("GOOGLETRANSLATE(B2947, ""en"", ""vi"")"),"Trải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hiệ"&amp;"n trong bài hát này.")</f>
        <v>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hiện trong bài hát này.</v>
      </c>
      <c r="D2947" s="2"/>
    </row>
    <row r="2948">
      <c r="A2948" s="1" t="s">
        <v>4582</v>
      </c>
      <c r="B2948" s="1" t="s">
        <v>4583</v>
      </c>
      <c r="C2948" s="2" t="str">
        <f>IFERROR(__xludf.DUMMYFUNCTION("GOOGLETRANSLATE(B2948, ""en"", ""vi"")"),"[ti0me1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nhạc"&amp;" cụ trong bài hát này.")</f>
        <v>[ti0me1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 cụ trong bài hát này.</v>
      </c>
      <c r="D2948" s="2"/>
    </row>
    <row r="2949">
      <c r="A2949" s="1" t="s">
        <v>4584</v>
      </c>
      <c r="B2949" s="1" t="s">
        <v>4585</v>
      </c>
      <c r="C2949" s="2" t="str">
        <f>IFERROR(__xludf.DUMMYFUNCTION("GOOGLETRANSLATE(B2949, ""en"", ""vi"")"),"Bài hát này có thời lượng [T1M213] giây và có nhịp vừa phải với nhịp [T1I2M3E4_5S6I7G8N9A0T1U2R3E4]. Nó có nhịp độ vừa phải, tỏa ra [E1M2O3T4I5O6N7].")</f>
        <v>Bài hát này có thời lượng [T1M213] giây và có nhịp vừa phải với nhịp [T1I2M3E4_5S6I7G8N9A0T1U2R3E4]. Nó có nhịp độ vừa phải, tỏa ra [E1M2O3T4I5O6N7].</v>
      </c>
      <c r="D2949" s="2"/>
    </row>
    <row r="2950">
      <c r="A2950" s="1" t="s">
        <v>1023</v>
      </c>
      <c r="B2950" s="1" t="s">
        <v>4586</v>
      </c>
      <c r="C2950" s="2" t="str">
        <f>IFERROR(__xludf.DUMMYFUNCTION("GOOGLETRANSLATE(B2950, ""en"", ""vi"")"),"Bài hát không có bất kỳ nhạc cụ nào.")</f>
        <v>Bài hát không có bất kỳ nhạc cụ nào.</v>
      </c>
      <c r="D2950" s="2"/>
    </row>
    <row r="2951">
      <c r="A2951" s="1" t="s">
        <v>4587</v>
      </c>
      <c r="B2951" s="1" t="s">
        <v>4588</v>
      </c>
      <c r="C2951" s="2" t="str">
        <f>IFERROR(__xludf.DUMMYFUNCTION("GOOGLETRANSLATE(B2951, ""en"", ""vi"")"),"Phong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nhấ"&amp;"t xuyên suốt bản nhạc.")</f>
        <v>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nhất xuyên suốt bản nhạc.</v>
      </c>
      <c r="D2951" s="2"/>
    </row>
    <row r="2952">
      <c r="A2952" s="1" t="s">
        <v>4589</v>
      </c>
      <c r="B2952" s="1" t="s">
        <v>4590</v>
      </c>
      <c r="C2952" s="2" t="str">
        <f>IFERROR(__xludf.DUMMYFUNCTION("GOOGLETRANSLATE(B2952, ""en"", ""vi"")"),"Đoạn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[[K01E12"&amp;"Y23]3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f>
        <v>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v>
      </c>
      <c r="D2952" s="2"/>
    </row>
    <row r="2953">
      <c r="A2953" s="1" t="s">
        <v>4591</v>
      </c>
      <c r="B2953" s="1" t="s">
        <v>4592</v>
      </c>
      <c r="C2953" s="2" t="str">
        <f>IFERROR(__xludf.DUMMYFUNCTION("GOOGLETRANSLATE(B2953, ""en"", ""vi"")"),"Bản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tr"&amp;"ọng. Tổng cộng, âm nhạc bao gồm [[N01U12M23_34B45A56R67S78]8 b9ar0s1].")</f>
        <v>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trọng. Tổng cộng, âm nhạc bao gồm [[N01U12M23_34B45A56R67S78]8 b9ar0s1].</v>
      </c>
      <c r="D2953" s="2"/>
    </row>
    <row r="2954">
      <c r="A2954" s="1" t="s">
        <v>110</v>
      </c>
      <c r="B2954" s="1" t="s">
        <v>4593</v>
      </c>
      <c r="C2954" s="2" t="str">
        <f>IFERROR(__xludf.DUMMYFUNCTION("GOOGLETRANSLATE(B2954, ""en"", ""vi"")"),"Đoạn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gi"&amp;"ác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thẩm"&amp;" mỹ tổng thể của bản nhạc.")</f>
        <v>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 mỹ tổng thể của bản nhạc.</v>
      </c>
      <c r="D2954" s="2"/>
    </row>
    <row r="2955">
      <c r="A2955" s="1" t="s">
        <v>754</v>
      </c>
      <c r="B2955" s="1" t="s">
        <v>4594</v>
      </c>
      <c r="C2955" s="2" t="str">
        <f>IFERROR(__xludf.DUMMYFUNCTION("GOOGLETRANSLATE(B2955, ""en"", ""vi"")"),"Việc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kết"&amp;" hợp với [te0mp1o2] và [T1I2M3E4_5S6I7G8N9A0T1U2R3E4] cao, góp phần tạo nên một bảng âm thanh phong phú và sống động, gợi lên bản chất [E1M2O3T4I5O6N7] ở người nghe.")</f>
        <v>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 hợp với [te0mp1o2] và [T1I2M3E4_5S6I7G8N9A0T1U2R3E4] cao, góp phần tạo nên một bảng âm thanh phong phú và sống động, gợi lên bản chất [E1M2O3T4I5O6N7] ở người nghe.</v>
      </c>
      <c r="D2955" s="2"/>
    </row>
    <row r="2956">
      <c r="A2956" s="1" t="s">
        <v>4595</v>
      </c>
      <c r="B2956" s="1" t="s">
        <v>4596</v>
      </c>
      <c r="C2956" s="2" t="str">
        <f>IFERROR(__xludf.DUMMYFUNCTION("GOOGLETRANSLATE(B2956, ""en"", ""vi"")"),"Bài hát dài này [T1M213] -Second, dựa trên [[T01I12M23E34_45S56I67G78N89A90T01U12R23E34] Hiệu suất âm nhạc Ful. Ngoài ra, nhịp điệu của bài hát được cân bằng, không quá nhanh cũng không quá chậm, tạo cảm giác nghe hài hòa và dễ chịu.")</f>
        <v>Bài hát dài này [T1M213] -Second, dựa trên [[T01I12M23E34_45S56I67G78N89A90T01U12R23E34] Hiệu suất âm nhạc Ful. Ngoài ra, nhịp điệu của bài hát được cân bằng, không quá nhanh cũng không quá chậm, tạo cảm giác nghe hài hòa và dễ chịu.</v>
      </c>
      <c r="D2956" s="2"/>
    </row>
    <row r="2957">
      <c r="A2957" s="1" t="s">
        <v>154</v>
      </c>
      <c r="B2957" s="1" t="s">
        <v>4597</v>
      </c>
      <c r="C2957" s="2" t="str">
        <f>IFERROR(__xludf.DUMMYFUNCTION("GOOGLETRANSLATE(B2957, ""en"", ""vi"")"),"Âm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ng"&amp;"ân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"&amp;"nhớ hơn. Nếu không có nhạc cụ, âm nhạc sẽ là một loại hình nghệ thuật đơn giản và ít biểu cảm hơn nhiều.")</f>
        <v>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nhớ hơn. Nếu không có nhạc cụ, âm nhạc sẽ là một loại hình nghệ thuật đơn giản và ít biểu cảm hơn nhiều.</v>
      </c>
      <c r="D2957" s="2"/>
    </row>
    <row r="2958">
      <c r="A2958" s="1" t="s">
        <v>53</v>
      </c>
      <c r="B2958" s="1" t="s">
        <v>4598</v>
      </c>
      <c r="C2958" s="2" t="str">
        <f>IFERROR(__xludf.DUMMYFUNCTION("GOOGLETRANSLATE(B2958, ""en"", ""vi"")"),"Âm nhạc có phạm vi cao độ trong [R1A2N3G4E5] [oc0ta1ve2s3] và sử dụng [[K01E12Y23]3 k4ey5] để tạo ra âm thanh mạnh mẽ và đáng nhớ.")</f>
        <v>Âm nhạc có phạm vi cao độ trong [R1A2N3G4E5] [oc0ta1ve2s3] và sử dụng [[K01E12Y23]3 k4ey5] để tạo ra âm thanh mạnh mẽ và đáng nhớ.</v>
      </c>
      <c r="D2958" s="2"/>
    </row>
    <row r="2959">
      <c r="A2959" s="1" t="s">
        <v>4599</v>
      </c>
      <c r="B2959" s="1" t="s">
        <v>4600</v>
      </c>
      <c r="C2959" s="2" t="str">
        <f>IFERROR(__xludf.DUMMYFUNCTION("GOOGLETRANSLATE(B2959, ""en"", ""vi"")"),"Phạm vi cao độ của [R1A2N3G4E5] [oc0ta1ve2s3] thêm nét đặc biệt cho âm nhạc, nhấn mạnh chiều sâu cảm xúc của nó, trong khi việc đưa vào [I1N2S3T4R5U6M7E8N9T0S1] sẽ bổ sung thêm vào bố cục tổng thể của nó. Tuy nhiên, bản nhạc giai điệu không sử dụng [I1N2S"&amp;"3T4R5U6M7E8N9T0]. Mặc dù không có nhạc cụ đặc biệt này nhưng bài hát có nhịp điệu rất nhanh và sống động, tạo nên trải nghiệm âm nhạc sôi động và sôi động. Ngoài ra, bài hát còn có [[N01U12M23_34B45A56R67S78]8 b9ar0s1] trong phần sáng tác, góp phần vào cấ"&amp;"u trúc và tổ chức của nó. Mặc dù [te0mp1o2] của bản nhạc còn chậm nhưng sự kết hợp của những yếu tố này đã tạo nên một bản nhạc độc đáo và hấp dẫn.")</f>
        <v>Phạm vi cao độ của [R1A2N3G4E5] [oc0ta1ve2s3] thêm nét đặc biệt cho âm nhạc, nhấn mạnh chiều sâu cảm xúc của nó, trong khi việc đưa vào [I1N2S3T4R5U6M7E8N9T0S1] sẽ bổ sung thêm vào bố cục tổng thể của nó. Tuy nhiên, bản nhạc giai điệu không sử dụng [I1N2S3T4R5U6M7E8N9T0]. Mặc dù không có nhạc cụ đặc biệt này nhưng bài hát có nhịp điệu rất nhanh và sống động, tạo nên trải nghiệm âm nhạc sôi động và sôi động. Ngoài ra, bài hát còn có [[N01U12M23_34B45A56R67S78]8 b9ar0s1] trong phần sáng tác, góp phần vào cấu trúc và tổ chức của nó. Mặc dù [te0mp1o2] của bản nhạc còn chậm nhưng sự kết hợp của những yếu tố này đã tạo nên một bản nhạc độc đáo và hấp dẫn.</v>
      </c>
      <c r="D2959" s="2"/>
    </row>
    <row r="2960">
      <c r="A2960" s="1" t="s">
        <v>3929</v>
      </c>
      <c r="B2960" s="1" t="s">
        <v>4601</v>
      </c>
      <c r="C2960" s="2" t="str">
        <f>IFERROR(__xludf.DUMMYFUNCTION("GOOGLETRANSLATE(B2960, ""en"", ""vi"")"),"Bài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đá"&amp;"o,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f>
        <v>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v>
      </c>
      <c r="D2960" s="2"/>
    </row>
    <row r="2961">
      <c r="A2961" s="1" t="s">
        <v>4602</v>
      </c>
      <c r="B2961" s="1" t="s">
        <v>4603</v>
      </c>
      <c r="C2961" s="2" t="str">
        <f>IFERROR(__xludf.DUMMYFUNCTION("GOOGLETRANSLATE(B2961, ""en"", ""vi"")"),"Nhịp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vớ"&amp;"i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thiết"&amp;" lập của thể loại này. Tuy nhiên, nhịp điệu cân bằng của bài hát cung cấp nền tảng cho phép các yếu tố độc đáo của âm nhạc nổi bật và được đánh giá cao theo đúng nghĩa của chúng.")</f>
        <v>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 lập của thể loại này. Tuy nhiên, nhịp điệu cân bằng của bài hát cung cấp nền tảng cho phép các yếu tố độc đáo của âm nhạc nổi bật và được đánh giá cao theo đúng nghĩa của chúng.</v>
      </c>
      <c r="D2961" s="2"/>
    </row>
    <row r="2962">
      <c r="A2962" s="1" t="s">
        <v>4604</v>
      </c>
      <c r="B2962" s="1" t="s">
        <v>4605</v>
      </c>
      <c r="C2962" s="2" t="str">
        <f>IFERROR(__xludf.DUMMYFUNCTION("GOOGLETRANSLATE(B2962,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nét"&amp;" đặc trưng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 đặc trưng của phong cách [G1E2N3R4E5].</v>
      </c>
      <c r="D2962" s="2"/>
    </row>
    <row r="2963">
      <c r="A2963" s="1" t="s">
        <v>122</v>
      </c>
      <c r="B2963" s="1" t="s">
        <v>4606</v>
      </c>
      <c r="C2963" s="2" t="str">
        <f>IFERROR(__xludf.DUMMYFUNCTION("GOOGLETRANSLATE(B2963, ""en"", ""vi"")"),"Bài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"&amp;"kỳ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bà"&amp;"i hát. Âm nhạc mang tính chất [E1M2O3T4I5O6N7], mang lại trải nghiệm nghe mãnh liệt và khó quên.")</f>
        <v>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bài hát. Âm nhạc mang tính chất [E1M2O3T4I5O6N7], mang lại trải nghiệm nghe mãnh liệt và khó quên.</v>
      </c>
      <c r="D2963" s="2"/>
    </row>
    <row r="2964">
      <c r="A2964" s="1" t="s">
        <v>4607</v>
      </c>
      <c r="B2964" s="1" t="s">
        <v>4608</v>
      </c>
      <c r="C2964" s="2" t="str">
        <f>IFERROR(__xludf.DUMMYFUNCTION("GOOGLETRANSLATE(B2964, ""en"", ""vi"")"),"Đoạn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nh"&amp;"ạc có sử dụng [I1N2S3T4R5U6M7E8N9T0S1]. Phong cách của bài hát này được xác định bởi ảnh hưởng của [G1E2N3R4E5].")</f>
        <v>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nhạc có sử dụng [I1N2S3T4R5U6M7E8N9T0S1]. Phong cách của bài hát này được xác định bởi ảnh hưởng của [G1E2N3R4E5].</v>
      </c>
      <c r="D2964" s="2"/>
    </row>
    <row r="2965">
      <c r="A2965" s="1" t="s">
        <v>4609</v>
      </c>
      <c r="B2965" s="1" t="s">
        <v>4610</v>
      </c>
      <c r="C2965" s="2" t="str">
        <f>IFERROR(__xludf.DUMMYFUNCTION("GOOGLETRANSLATE(B2965, ""en"", ""vi"")"),"Bản nhạc dài một giây [T1M213] này với dải cao độ [R1A2N3G4E5] [oc0ta1ve2s3] mang đến trải nghiệm nghe độc ​​đáo và đáng nhớ. Nó được sáng tác với [I1N2S3T4R5U6M7E8N9T0S1] có trong hầu hết các ô nhịp, ngoại trừ phần giai điệu không có [I1N2S3T4R5U6M7E8N9T"&amp;"0]. Âm nhạc di chuyển với tốc độ nhanh và bao gồm [[N01U12M23_34B45A56R67S78]8 b9ar0s1], mang đến màn trình diễn năng động và tràn đầy năng lượng. Cho dù bạn là người đam mê âm nhạc hay chỉ đang tìm kiếm một giai điệu hấp dẫn, tác phẩm này chắc chắn sẽ kh"&amp;"iến bạn say mê từ đầu đến cuối.")</f>
        <v>Bản nhạc dài một giây [T1M213] này với dải cao độ [R1A2N3G4E5] [oc0ta1ve2s3] mang đến trải nghiệm nghe độc ​​đáo và đáng nhớ. Nó được sáng tác với [I1N2S3T4R5U6M7E8N9T0S1] có trong hầu hết các ô nhịp, ngoại trừ phần giai điệu không có [I1N2S3T4R5U6M7E8N9T0]. Âm nhạc di chuyển với tốc độ nhanh và bao gồm [[N01U12M23_34B45A56R67S78]8 b9ar0s1], mang đến màn trình diễn năng động và tràn đầy năng lượng. Cho dù bạn là người đam mê âm nhạc hay chỉ đang tìm kiếm một giai điệu hấp dẫn, tác phẩm này chắc chắn sẽ khiến bạn say mê từ đầu đến cuối.</v>
      </c>
      <c r="D2965" s="2"/>
    </row>
    <row r="2966">
      <c r="A2966" s="1" t="s">
        <v>4611</v>
      </c>
      <c r="B2966" s="1" t="s">
        <v>4612</v>
      </c>
      <c r="C2966" s="2" t="str">
        <f>IFERROR(__xludf.DUMMYFUNCTION("GOOGLETRANSLATE(B2966, ""en"", ""vi"")"),"Nhạc cover [[N01U12M23_34B45A56R67S78]8 b9ar0s1] và có cảm giác [E1M2O3T4I5O6N7]. Độ dài của bản nhạc được xác định bởi số lượng ô nhịp, trong khi cảm xúc mà nó truyền tải được thể hiện thông qua âm sắc, độ động và các yếu tố âm nhạc khác được sử dụng. Nh"&amp;"ững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 "&amp;"lâu dài cho người nghe.")</f>
        <v>Nhạc cover [[N01U12M23_34B45A56R67S78]8 b9ar0s1] và có cảm giác [E1M2O3T4I5O6N7]. Độ dài của bản nhạc được xác định bởi số lượng ô nhịp, trong khi cảm xúc mà nó truyền tải được thể hiện thông qua âm sắc, độ động và các yếu tố âm nhạc khác được sử dụng. Những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 lâu dài cho người nghe.</v>
      </c>
      <c r="D2966" s="2"/>
    </row>
    <row r="2967">
      <c r="A2967" s="1" t="s">
        <v>227</v>
      </c>
      <c r="B2967" s="1" t="s">
        <v>4613</v>
      </c>
      <c r="C2967" s="2" t="str">
        <f>IFERROR(__xludf.DUMMYFUNCTION("GOOGLETRANSLATE(B2967, ""en"", ""vi"")"),"Bài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[I1N2S3T4R"&amp;"5U6M7E8N9T0S1]. Âm nhạc tuân theo nhịp [T1I2M3E4_5S6I7G8N9A0T1U2R3E4] và có [te0mp1o2] chậm, với thời lượng [T1M213] giây. Nhìn chung, bài hát thể hiện những đặc điểm đặc trưng của [G1E2N3R4E5] đồng thời thể hiện sự pha trộn độc đáo giữa các yếu tố âm nhạ"&amp;"c tạo nên trải nghiệm nghe thực sự quyến rũ.")</f>
        <v>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[I1N2S3T4R5U6M7E8N9T0S1]. Âm nhạc tuân theo nhịp [T1I2M3E4_5S6I7G8N9A0T1U2R3E4] và có [te0mp1o2] chậm, với thời lượng [T1M213] giây. Nhìn chung, bài hát thể hiện những đặc điểm đặc trưng của [G1E2N3R4E5] đồng thời thể hiện sự pha trộn độc đáo giữa các yếu tố âm nhạc tạo nên trải nghiệm nghe thực sự quyến rũ.</v>
      </c>
      <c r="D2967" s="2"/>
    </row>
    <row r="2968">
      <c r="A2968" s="1" t="s">
        <v>614</v>
      </c>
      <c r="B2968" s="1" t="s">
        <v>4614</v>
      </c>
      <c r="C2968" s="2" t="str">
        <f>IFERROR(__xludf.DUMMYFUNCTION("GOOGLETRANSLATE(B2968, ""en"", ""vi"")"),"Bản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[[T01"&amp;"I12M23E34_45S56I67G78N89A90T01U12R23E34]4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lưỡng"&amp;", truyền tải thông điệp cảm xúc một cách hiệu quả thông qua việc sử dụng [ke0y1], cao độ, nhịp điệu, [te0mp1o2] và độ dài.")</f>
        <v>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 truyền tải thông điệp cảm xúc một cách hiệu quả thông qua việc sử dụng [ke0y1], cao độ, nhịp điệu, [te0mp1o2] và độ dài.</v>
      </c>
      <c r="D2968" s="2"/>
    </row>
    <row r="2969">
      <c r="A2969" s="1" t="s">
        <v>162</v>
      </c>
      <c r="B2969" s="1" t="s">
        <v>4615</v>
      </c>
      <c r="C2969" s="2" t="str">
        <f>IFERROR(__xludf.DUMMYFUNCTION("GOOGLETRANSLATE(B2969, ""en"", ""vi"")"),"Độ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d"&amp;"ài, nhịp điệu và [ti0me1 s2ig3na4tu5re6] của bài hát này phối hợp với nhau để tạo ra trải nghiệm âm nhạc đáng nhớ và có tác động mạnh mẽ.")</f>
        <v>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dài, nhịp điệu và [ti0me1 s2ig3na4tu5re6] của bài hát này phối hợp với nhau để tạo ra trải nghiệm âm nhạc đáng nhớ và có tác động mạnh mẽ.</v>
      </c>
      <c r="D2969" s="2"/>
    </row>
    <row r="2970">
      <c r="A2970" s="1" t="s">
        <v>3659</v>
      </c>
      <c r="B2970" s="1" t="s">
        <v>4616</v>
      </c>
      <c r="C2970" s="2" t="str">
        <f>IFERROR(__xludf.DUMMYFUNCTION("GOOGLETRANSLATE(B2970, ""en"", ""vi"")"),"Phạm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bì"&amp;"nh.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f>
        <v>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v>
      </c>
      <c r="D2970" s="2"/>
    </row>
    <row r="2971">
      <c r="A2971" s="1" t="s">
        <v>53</v>
      </c>
      <c r="B2971" s="1" t="s">
        <v>4617</v>
      </c>
      <c r="C2971" s="2" t="str">
        <f>IFERROR(__xludf.DUMMYFUNCTION("GOOGLETRANSLATE(B2971, ""en"", ""vi"")"),"Bố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â"&amp;"m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đạ"&amp;"t những phẩm chất cảm xúc nhất định cho âm nhạc, nâng cao hơn nữa tác động của nó đối với người nghe.")</f>
        <v>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đạt những phẩm chất cảm xúc nhất định cho âm nhạc, nâng cao hơn nữa tác động của nó đối với người nghe.</v>
      </c>
      <c r="D2971" s="2"/>
    </row>
    <row r="2972">
      <c r="A2972" s="1" t="s">
        <v>4618</v>
      </c>
      <c r="B2972" s="1" t="s">
        <v>4619</v>
      </c>
      <c r="C2972" s="2" t="str">
        <f>IFERROR(__xludf.DUMMYFUNCTION("GOOGLETRANSLATE(B2972, ""en"", ""vi"")"),"Với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chu"&amp;"yển nhanh chóng với tốc độ nhanh, cuốn khán giả theo hành trình nhịp nhàng của nó. Cấu trúc bài hát của nó bao gồm [[N01U12M23_34B45A56R67S78]8 b9ar0s1], nâng cao hơn nữa trải nghiệm tổng thể.")</f>
        <v>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chuyển nhanh chóng với tốc độ nhanh, cuốn khán giả theo hành trình nhịp nhàng của nó. Cấu trúc bài hát của nó bao gồm [[N01U12M23_34B45A56R67S78]8 b9ar0s1], nâng cao hơn nữa trải nghiệm tổng thể.</v>
      </c>
      <c r="D2972" s="2"/>
    </row>
    <row r="2973">
      <c r="A2973" s="1" t="s">
        <v>154</v>
      </c>
      <c r="B2973" s="1" t="s">
        <v>4620</v>
      </c>
      <c r="C2973" s="2" t="str">
        <f>IFERROR(__xludf.DUMMYFUNCTION("GOOGLETRANSLATE(B2973, ""en"", ""vi"")"),"Âm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một"&amp;"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âm"&amp;" thanh đơn giản hơn và ít sắc thái hơn nhiều.")</f>
        <v>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 thanh đơn giản hơn và ít sắc thái hơn nhiều.</v>
      </c>
      <c r="D2973" s="2"/>
    </row>
    <row r="2974">
      <c r="A2974" s="1" t="s">
        <v>4621</v>
      </c>
      <c r="B2974" s="1" t="s">
        <v>4622</v>
      </c>
      <c r="C2974" s="2" t="str">
        <f>IFERROR(__xludf.DUMMYFUNCTION("GOOGLETRANSLATE(B2974, ""en"", ""vi"")"),"Phạm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động"&amp;" hơn nhờ sử dụng [I1N2S3T4R5U6M7E8N9T0S1] và có thời gian chạy là [T1M213] giây. [te0mp1o2] của bài hát ở mức vừa phải và dễ chịu, với [ti0me1 s2ig3na4tu5re6 o7f 8[T91I02M13E24_35S46I57G68N79A80T91U02R13E24]3]. Mặc dù có [[N01U12M23_34B45A56R67S78]8 b9ar0"&amp;"s1], âm nhạc này không dễ dàng được nhận ra là thuộc về bất kỳ thể loại cụ thể nào.")</f>
        <v>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 hơn nhờ sử dụng [I1N2S3T4R5U6M7E8N9T0S1] và có thời gian chạy là [T1M213] giây. [te0mp1o2] của bài hát ở mức vừa phải và dễ chịu, với [ti0me1 s2ig3na4tu5re6 o7f 8[T91I02M13E24_35S46I57G68N79A80T91U02R13E24]3]. Mặc dù có [[N01U12M23_34B45A56R67S78]8 b9ar0s1], âm nhạc này không dễ dàng được nhận ra là thuộc về bất kỳ thể loại cụ thể nào.</v>
      </c>
      <c r="D2974" s="2"/>
    </row>
    <row r="2975">
      <c r="A2975" s="1" t="s">
        <v>4623</v>
      </c>
      <c r="B2975" s="1" t="s">
        <v>4624</v>
      </c>
      <c r="C2975" s="2" t="str">
        <f>IFERROR(__xludf.DUMMYFUNCTION("GOOGLETRANSLATE(B2975, ""en"", ""vi"")"),"Dải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"&amp;"dụng [ti0me1 s2ig3na4tu5re6 o7f 8[T91I02M13E24_35S46I57G68N79A80T91U02R13E24]3] ít phổ biến hơn. Ngoài ra, nó được trình diễn với tốc độ nhàn nhã, tạo ra trải nghiệm nghe độc ​​đáo và quyến rũ.")</f>
        <v>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dụng [ti0me1 s2ig3na4tu5re6 o7f 8[T91I02M13E24_35S46I57G68N79A80T91U02R13E24]3] ít phổ biến hơn. Ngoài ra, nó được trình diễn với tốc độ nhàn nhã, tạo ra trải nghiệm nghe độc ​​đáo và quyến rũ.</v>
      </c>
      <c r="D2975" s="2"/>
    </row>
    <row r="2976">
      <c r="A2976" s="1" t="s">
        <v>4625</v>
      </c>
      <c r="B2976" s="1" t="s">
        <v>4626</v>
      </c>
      <c r="C2976" s="2" t="str">
        <f>IFERROR(__xludf.DUMMYFUNCTION("GOOGLETRANSLATE(B2976, ""en"", ""vi"")"),"Dải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"&amp;"thời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[[N01U12M23"&amp;"_34B45A56R67S78]8 b9ar0s1], mang lại trải nghiệm âm nhạc sống động và biểu cảm.")</f>
        <v>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[[N01U12M23_34B45A56R67S78]8 b9ar0s1], mang lại trải nghiệm âm nhạc sống động và biểu cảm.</v>
      </c>
      <c r="D2976" s="2"/>
    </row>
    <row r="2977">
      <c r="A2977" s="1" t="s">
        <v>4627</v>
      </c>
      <c r="B2977" s="1" t="s">
        <v>4628</v>
      </c>
      <c r="C2977" s="2" t="str">
        <f>IFERROR(__xludf.DUMMYFUNCTION("GOOGLETRANSLATE(B2977, ""en"", ""vi"")"),"Nhạc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"&amp;"chơi theo, việc hiểu [te0mp1o2] và [ti0me1 s2ig3na4tu5re6] có thể nâng cao khả năng cảm nhận và thưởng thức âm nhạc của một người.")</f>
        <v>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chơi theo, việc hiểu [te0mp1o2] và [ti0me1 s2ig3na4tu5re6] có thể nâng cao khả năng cảm nhận và thưởng thức âm nhạc của một người.</v>
      </c>
      <c r="D2977" s="2"/>
    </row>
    <row r="2978">
      <c r="A2978" s="1" t="s">
        <v>4045</v>
      </c>
      <c r="B2978" s="1" t="s">
        <v>4629</v>
      </c>
      <c r="C2978" s="2" t="str">
        <f>IFERROR(__xludf.DUMMYFUNCTION("GOOGLETRANSLATE(B2978, ""en"", ""vi"")"),"Bản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8[T91I02M13"&amp;"E24_35S46I57G68N79A80T91U02R13E24]3]. Ngoài ra, bài hát này không có bất kỳ [I1N2S3T4R5U6M7E8N9T0S1] nào và có thời lượng [[N01U12M23_34B45A56R67S78]8 b9ar0s1].")</f>
        <v>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8[T91I02M13E24_35S46I57G68N79A80T91U02R13E24]3]. Ngoài ra, bài hát này không có bất kỳ [I1N2S3T4R5U6M7E8N9T0S1] nào và có thời lượng [[N01U12M23_34B45A56R67S78]8 b9ar0s1].</v>
      </c>
      <c r="D2978" s="2"/>
    </row>
    <row r="2979">
      <c r="A2979" s="1" t="s">
        <v>3314</v>
      </c>
      <c r="B2979" s="1" t="s">
        <v>4630</v>
      </c>
      <c r="C2979" s="2" t="str">
        <f>IFERROR(__xludf.DUMMYFUNCTION("GOOGLETRANSLATE(B2979, ""en"", ""vi"")"),"Âm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với"&amp;" nhau để tạo ra trải nghiệm thính giác độc đáo. [ti0me1 s2ig3na4tu5re6], chỉ định số nhịp trong mỗi ô nhịp và loại nốt nhận được một nhịp, đặt nhịp độ và cung cấp khuôn khổ cơ bản cho âm nhạc. Trong khi đó, những phẩm chất cảm xúc của âm nhạc, chẳng hạn n"&amp;"hư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f>
        <v>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 nhau để tạo ra trải nghiệm thính giác độc đáo. [ti0me1 s2ig3na4tu5re6], chỉ định số nhịp trong mỗi ô nhịp và loại nốt nhận được một nhịp, đặt nhịp độ và cung cấp khuôn khổ cơ bản cho âm nhạc. Trong khi đó, những phẩm chất cảm xúc của âm nhạc, chẳng hạn như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v>
      </c>
      <c r="D2979" s="2"/>
    </row>
    <row r="2980">
      <c r="A2980" s="1" t="s">
        <v>4631</v>
      </c>
      <c r="B2980" s="1" t="s">
        <v>4632</v>
      </c>
      <c r="C2980" s="2" t="str">
        <f>IFERROR(__xludf.DUMMYFUNCTION("GOOGLETRANSLATE(B2980, ""en"", ""vi"")"),"Bài hát được sáng tác trong [[K01E12Y23]3 k4ey5] và bao gồm khoảng [[N01U12M23_34B45A56R67S78]8 b9ar0s1]. Nó có nhịp điệu đều đặn và vừa phải, với [[T01I12M23E34_45S56I67G78N89A90T01U12R23E34]4 t5im6e 7si8gn9at0ur1e2] được sử dụng xuyên suốt bản nhạc.")</f>
        <v>Bài hát được sáng tác trong [[K01E12Y23]3 k4ey5] và bao gồm khoảng [[N01U12M23_34B45A56R67S78]8 b9ar0s1]. Nó có nhịp điệu đều đặn và vừa phải, với [[T01I12M23E34_45S56I67G78N89A90T01U12R23E34]4 t5im6e 7si8gn9at0ur1e2] được sử dụng xuyên suốt bản nhạc.</v>
      </c>
      <c r="D2980" s="2"/>
    </row>
    <row r="2981">
      <c r="A2981" s="1" t="s">
        <v>402</v>
      </c>
      <c r="B2981" s="1" t="s">
        <v>4633</v>
      </c>
      <c r="C2981" s="2" t="str">
        <f>IFERROR(__xludf.DUMMYFUNCTION("GOOGLETRANSLATE(B2981, ""en"", ""vi"")"),"Việc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"&amp;"dài cho người nghe.")</f>
        <v>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dài cho người nghe.</v>
      </c>
      <c r="D2981" s="2"/>
    </row>
    <row r="2982">
      <c r="A2982" s="1" t="s">
        <v>4634</v>
      </c>
      <c r="B2982" s="1" t="s">
        <v>4635</v>
      </c>
      <c r="C2982" s="2" t="str">
        <f>IFERROR(__xludf.DUMMYFUNCTION("GOOGLETRANSLATE(B2982, ""en"", ""vi"")"),"Ví dụ điển hình về âm thanh [G1E2N3R4E5] này có phạm vi cao độ trong [R1A2N3G4E5] [oc0ta1ve2s3] và sử dụng [[K01E12Y23]3 k4ey5] để tạo ra bảng âm thanh sống động và phong phú. Bài hát có thời lượng [T1M213] giây và có nhịp cân bằng với [te0mp1o2] vừa phải"&amp;".")</f>
        <v>Ví dụ điển hình về âm thanh [G1E2N3R4E5] này có phạm vi cao độ trong [R1A2N3G4E5] [oc0ta1ve2s3] và sử dụng [[K01E12Y23]3 k4ey5] để tạo ra bảng âm thanh sống động và phong phú. Bài hát có thời lượng [T1M213] giây và có nhịp cân bằng với [te0mp1o2] vừa phải.</v>
      </c>
      <c r="D2982" s="2"/>
    </row>
    <row r="2983">
      <c r="A2983" s="1" t="s">
        <v>1009</v>
      </c>
      <c r="B2983" s="1" t="s">
        <v>4636</v>
      </c>
      <c r="C2983" s="2" t="str">
        <f>IFERROR(__xludf.DUMMYFUNCTION("GOOGLETRANSLATE(B2983, ""en"", ""vi"")"),"Bài hát này, bắt nguồn từ quy ước của âm nhạc [G1E2N3R4E5], có nhịp điệu rất mượt mà và thư giãn.")</f>
        <v>Bài hát này, bắt nguồn từ quy ước của âm nhạc [G1E2N3R4E5], có nhịp điệu rất mượt mà và thư giãn.</v>
      </c>
      <c r="D2983" s="2"/>
    </row>
    <row r="2984">
      <c r="A2984" s="1" t="s">
        <v>4637</v>
      </c>
      <c r="B2984" s="1" t="s">
        <v>4638</v>
      </c>
      <c r="C2984" s="2" t="str">
        <f>IFERROR(__xludf.DUMMYFUNCTION("GOOGLETRANSLATE(B2984, ""en"", ""vi"")"),"Bài hát này phát trong TM1 giây và có nhịp vừa phải. Âm nhạc tuân theo đồng hồ đo TIME_SIGNATURE, mang lại cảm giác nhịp nhàng nhất quán.")</f>
        <v>Bài hát này phát trong TM1 giây và có nhịp vừa phải. Âm nhạc tuân theo đồng hồ đo TIME_SIGNATURE, mang lại cảm giác nhịp nhàng nhất quán.</v>
      </c>
      <c r="D2984" s="2"/>
    </row>
    <row r="2985">
      <c r="A2985" s="1" t="s">
        <v>206</v>
      </c>
      <c r="B2985" s="1" t="s">
        <v>4639</v>
      </c>
      <c r="C2985" s="2" t="str">
        <f>IFERROR(__xludf.DUMMYFUNCTION("GOOGLETRANSLATE(B2985,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giây"&amp;",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của"&amp;"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 phong cách [G1E2N3R4E5].</v>
      </c>
      <c r="D2985" s="2"/>
    </row>
    <row r="2986">
      <c r="A2986" s="1" t="s">
        <v>3515</v>
      </c>
      <c r="B2986" s="1" t="s">
        <v>4640</v>
      </c>
      <c r="C2986" s="2" t="str">
        <f>IFERROR(__xludf.DUMMYFUNCTION("GOOGLETRANSLATE(B2986, ""en"", ""vi"")"),"Dự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vắng"&amp;" các yếu tố âm nhạc truyền thống nhưng tác động cảm xúc của âm nhạc vẫn là nét nổi bật của dự án.")</f>
        <v>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 các yếu tố âm nhạc truyền thống nhưng tác động cảm xúc của âm nhạc vẫn là nét nổi bật của dự án.</v>
      </c>
      <c r="D2986" s="2"/>
    </row>
    <row r="2987">
      <c r="A2987" s="1" t="s">
        <v>789</v>
      </c>
      <c r="B2987" s="1" t="s">
        <v>4641</v>
      </c>
      <c r="C2987" s="2" t="str">
        <f>IFERROR(__xludf.DUMMYFUNCTION("GOOGLETRANSLATE(B2987, ""en"", ""vi"")"),"Phạm vi cao độ của bản nhạc này là [R1A2N3G4E5] [oc0ta1ve2s3] mang đến trải nghiệm nghe độc ​​đáo và đáng nhớ, được phát ở tốc độ nhàn nhã và có thước đo [T1I2M3E4_5S6I7G8N9A0T1U2R3E4].")</f>
        <v>Phạm vi cao độ của bản nhạc này là [R1A2N3G4E5] [oc0ta1ve2s3] mang đến trải nghiệm nghe độc ​​đáo và đáng nhớ, được phát ở tốc độ nhàn nhã và có thước đo [T1I2M3E4_5S6I7G8N9A0T1U2R3E4].</v>
      </c>
      <c r="D2987" s="2"/>
    </row>
    <row r="2988">
      <c r="A2988" s="1" t="s">
        <v>4642</v>
      </c>
      <c r="B2988" s="1" t="s">
        <v>4643</v>
      </c>
      <c r="C2988" s="2" t="str">
        <f>IFERROR(__xludf.DUMMYFUNCTION("GOOGLETRANSLATE(B2988, ""en"", ""vi"")"),"Việc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8[T91I02M13E24_35S46I57G68N"&amp;"79A80T91U02R13E24]3 không chuẩn. Với [te0mp1o2] vừa phải, bài hát tuân theo cấu trúc [[N01U12M23_34B45A56R67S78]8 b9ar0s1]. Nhìn chung, những yếu tố này kết hợp với nhau để tạo nên trải nghiệm âm nhạc độc đáo và hấp dẫn.")</f>
        <v>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8[T91I02M13E24_35S46I57G68N79A80T91U02R13E24]3 không chuẩn. Với [te0mp1o2] vừa phải, bài hát tuân theo cấu trúc [[N01U12M23_34B45A56R67S78]8 b9ar0s1]. Nhìn chung, những yếu tố này kết hợp với nhau để tạo nên trải nghiệm âm nhạc độc đáo và hấp dẫn.</v>
      </c>
      <c r="D2988" s="2"/>
    </row>
    <row r="2989">
      <c r="A2989" s="1" t="s">
        <v>4644</v>
      </c>
      <c r="B2989" s="1" t="s">
        <v>4645</v>
      </c>
      <c r="C2989" s="2" t="str">
        <f>IFERROR(__xludf.DUMMYFUNCTION("GOOGLETRANSLATE(B2989, ""en"", ""vi"")"),"Việc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nhịp"&amp;"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du"&amp;" dương và hài hòa của nó.")</f>
        <v>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 dương và hài hòa của nó.</v>
      </c>
      <c r="D2989" s="2"/>
    </row>
    <row r="2990">
      <c r="A2990" s="1" t="s">
        <v>1044</v>
      </c>
      <c r="B2990" s="1" t="s">
        <v>4646</v>
      </c>
      <c r="C2990" s="2" t="str">
        <f>IFERROR(__xludf.DUMMYFUNCTION("GOOGLETRANSLATE(B2990, ""en"", ""vi"")"),"Dải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[I1N2S3T4R5U"&amp;"6M7E8N9T0S1]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"&amp;"như một sự thể hiện không điển hình của âm thanh [G1E2N3R4E5] cổ điển.")</f>
        <v>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như một sự thể hiện không điển hình của âm thanh [G1E2N3R4E5] cổ điển.</v>
      </c>
      <c r="D2990" s="2"/>
    </row>
    <row r="2991">
      <c r="A2991" s="1" t="s">
        <v>1025</v>
      </c>
      <c r="B2991" s="1" t="s">
        <v>4647</v>
      </c>
      <c r="C2991" s="2" t="str">
        <f>IFERROR(__xludf.DUMMYFUNCTION("GOOGLETRANSLATE(B2991, ""en"", ""vi"")"),"Thời gian phát của bài hát là [T1M213] giây và nhịp điệu của nó rất êm dịu.")</f>
        <v>Thời gian phát của bài hát là [T1M213] giây và nhịp điệu của nó rất êm dịu.</v>
      </c>
      <c r="D2991" s="2"/>
    </row>
    <row r="2992">
      <c r="A2992" s="1" t="s">
        <v>1009</v>
      </c>
      <c r="B2992" s="1" t="s">
        <v>4648</v>
      </c>
      <c r="C2992" s="2" t="str">
        <f>IFERROR(__xludf.DUMMYFUNCTION("GOOGLETRANSLATE(B2992, ""en"", ""vi"")"),"Âm nhạc của bài hát này là một ví dụ điển hình của thể loại [G1E2N3R4E5] và có nhịp điệu rất thoải mái khiến người nghe cảm thấy thú vị.")</f>
        <v>Âm nhạc của bài hát này là một ví dụ điển hình của thể loại [G1E2N3R4E5] và có nhịp điệu rất thoải mái khiến người nghe cảm thấy thú vị.</v>
      </c>
      <c r="D2992" s="2"/>
    </row>
    <row r="2993">
      <c r="A2993" s="1" t="s">
        <v>603</v>
      </c>
      <c r="B2993" s="1" t="s">
        <v>4649</v>
      </c>
      <c r="C2993" s="2" t="str">
        <f>IFERROR(__xludf.DUMMYFUNCTION("GOOGLETRANSLATE(B2993, ""en"", ""vi"")"),"Bài hát này có độ dài trung bình là [te0mp1o2] và thời lượng là [T1M213] giây.")</f>
        <v>Bài hát này có độ dài trung bình là [te0mp1o2] và thời lượng là [T1M213] giây.</v>
      </c>
      <c r="D2993" s="2"/>
    </row>
    <row r="2994">
      <c r="A2994" s="1" t="s">
        <v>217</v>
      </c>
      <c r="B2994" s="1" t="s">
        <v>4650</v>
      </c>
      <c r="C2994" s="2" t="str">
        <f>IFERROR(__xludf.DUMMYFUNCTION("GOOGLETRANSLATE(B2994, ""en"", ""vi"")"),"
Việc lựa chọn [key0y1] trong bản nhạc này có nhiệm vụ tạo ra một trải nghiệm lôi cuốn và đáng nhớ.")</f>
        <v>
Việc lựa chọn [key0y1] trong bản nhạc này có nhiệm vụ tạo ra một trải nghiệm lôi cuốn và đáng nhớ.</v>
      </c>
      <c r="D2994" s="2"/>
    </row>
    <row r="2995">
      <c r="A2995" s="1" t="s">
        <v>371</v>
      </c>
      <c r="B2995" s="1" t="s">
        <v>4651</v>
      </c>
      <c r="C2995" s="2" t="str">
        <f>IFERROR(__xludf.DUMMYFUNCTION("GOOGLETRANSLATE(B2995, ""en"", ""vi"")"),"Bài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giả"&amp;"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f>
        <v>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v>
      </c>
      <c r="D2995" s="2"/>
    </row>
    <row r="2996">
      <c r="A2996" s="1" t="s">
        <v>4652</v>
      </c>
      <c r="B2996" s="1" t="s">
        <v>4653</v>
      </c>
      <c r="C2996" s="2" t="str">
        <f>IFERROR(__xludf.DUMMYFUNCTION("GOOGLETRANSLATE(B2996, ""en"", ""vi"")"),"Âm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kh"&amp;"iến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[E1M2O"&amp;"3T4I5O6N7].")</f>
        <v>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[E1M2O3T4I5O6N7].</v>
      </c>
      <c r="D2996" s="2"/>
    </row>
    <row r="2997">
      <c r="A2997" s="1" t="s">
        <v>4654</v>
      </c>
      <c r="B2997" s="1" t="s">
        <v>4655</v>
      </c>
      <c r="C2997" s="2" t="str">
        <f>IFERROR(__xludf.DUMMYFUNCTION("GOOGLETRANSLATE(B2997, ""en"", ""vi"")"),"Âm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nhạc."&amp;"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s2i"&amp;"g3na4tu5re6]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"&amp;"điển hình của âm thanh [G1E2N3R4E5] cổ điển và [[N01U12M23_34B45A56R67S78]8 b9ar0s1] của bài hát nói chung đã góp phần tạo nên phong cách độc đáo của bài hát.")</f>
        <v>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điển hình của âm thanh [G1E2N3R4E5] cổ điển và [[N01U12M23_34B45A56R67S78]8 b9ar0s1] của bài hát nói chung đã góp phần tạo nên phong cách độc đáo của bài hát.</v>
      </c>
      <c r="D2997" s="2"/>
    </row>
    <row r="2998">
      <c r="A2998" s="1" t="s">
        <v>217</v>
      </c>
      <c r="B2998" s="1" t="s">
        <v>4656</v>
      </c>
      <c r="C2998" s="2" t="str">
        <f>IFERROR(__xludf.DUMMYFUNCTION("GOOGLETRANSLATE(B2998, ""en"", ""vi"")"),"Sự lựa chọn [[K01E12Y23]3 k4ey5] của bản nhạc này mang lại trải nghiệm quyến rũ và đáng nhớ.")</f>
        <v>Sự lựa chọn [[K01E12Y23]3 k4ey5] của bản nhạc này mang lại trải nghiệm quyến rũ và đáng nhớ.</v>
      </c>
      <c r="D2998" s="2"/>
    </row>
    <row r="2999">
      <c r="A2999" s="1" t="s">
        <v>2426</v>
      </c>
      <c r="B2999" s="1" t="s">
        <v>4657</v>
      </c>
      <c r="C2999" s="2" t="str">
        <f>IFERROR(__xludf.DUMMYFUNCTION("GOOGLETRANSLATE(B2999, ""en"", ""vi"")"),"Việc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v"&amp;"à nhẹ nhàng của bài hát đi kèm với sự vắng mặt của [I1N2S3T4R5U6M7E8N9T0S1]. Theo nhịp [T1I2M3E4_5S6I7G8N9A0T1U2R3E4], màn trình diễn nhịp độ nhàn nhã của bản nhạc này thách thức cội nguồn vững chắc của thể loại [G1E2N3R4E5].")</f>
        <v>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và nhẹ nhàng của bài hát đi kèm với sự vắng mặt của [I1N2S3T4R5U6M7E8N9T0S1]. Theo nhịp [T1I2M3E4_5S6I7G8N9A0T1U2R3E4], màn trình diễn nhịp độ nhàn nhã của bản nhạc này thách thức cội nguồn vững chắc của thể loại [G1E2N3R4E5].</v>
      </c>
      <c r="D2999" s="2"/>
    </row>
    <row r="3000">
      <c r="A3000" s="1" t="s">
        <v>4658</v>
      </c>
      <c r="B3000" s="1" t="s">
        <v>4659</v>
      </c>
      <c r="C3000" s="2" t="str">
        <f>IFERROR(__xludf.DUMMYFUNCTION("GOOGLETRANSLATE(B3000, ""en"", ""vi"")"),"Bản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má"&amp;"i. Tổng cộng, [[N01U12M23_34B45A56R67S78]8 b9ar0s1] tạo nên bài hát này.")</f>
        <v>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mái. Tổng cộng, [[N01U12M23_34B45A56R67S78]8 b9ar0s1] tạo nên bài hát này.</v>
      </c>
      <c r="D3000" s="2"/>
    </row>
    <row r="3001">
      <c r="A3001" s="1" t="s">
        <v>902</v>
      </c>
      <c r="B3001" s="1" t="s">
        <v>4660</v>
      </c>
      <c r="C3001" s="2" t="str">
        <f>IFERROR(__xludf.DUMMYFUNCTION("GOOGLETRANSLATE(B3001, ""en"", ""vi"")"),"[[K01E12Y23]3 k4ey5] trong bài hát thứ hai [T1M213] này mang đến âm thanh mạnh mẽ và đáng nhớ, âm thanh này trở nên sống động thông qua việc sử dụng [I1N2S3T4R5U6M7E8N9T0S1].")</f>
        <v>[[K01E12Y23]3 k4ey5] trong bài hát thứ hai [T1M213] này mang đến âm thanh mạnh mẽ và đáng nhớ, âm thanh này trở nên sống động thông qua việc sử dụng [I1N2S3T4R5U6M7E8N9T0S1].</v>
      </c>
      <c r="D3001" s="2"/>
    </row>
    <row r="3002">
      <c r="A3002" s="1" t="s">
        <v>4661</v>
      </c>
      <c r="B3002" s="1" t="s">
        <v>4662</v>
      </c>
      <c r="C3002" s="2" t="str">
        <f>IFERROR(__xludf.DUMMYFUNCTION("GOOGLETRANSLATE(B3002, ""en"", ""vi"")"),"Việc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của"&amp;" bài hát dài một giây [T1M213] này không phản ánh những quy ước âm nhạc thông thường của phong cách [G1E2N3R4E5]. Tuy nhiên, âm thanh gắn kết và thống nhất từ ​​dải cao độ sẽ tạo ra trải nghiệm âm nhạc khác biệt và đáng nhớ.")</f>
        <v>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 bài hát dài một giây [T1M213] này không phản ánh những quy ước âm nhạc thông thường của phong cách [G1E2N3R4E5]. Tuy nhiên, âm thanh gắn kết và thống nhất từ ​​dải cao độ sẽ tạo ra trải nghiệm âm nhạc khác biệt và đáng nhớ.</v>
      </c>
      <c r="D3002" s="2"/>
    </row>
    <row r="3003">
      <c r="A3003" s="1" t="s">
        <v>4663</v>
      </c>
      <c r="B3003" s="1" t="s">
        <v>4664</v>
      </c>
      <c r="C3003" s="2" t="str">
        <f>IFERROR(__xludf.DUMMYFUNCTION("GOOGLETRANSLATE(B3003, ""en"", ""vi"")"),"Âm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7si8gn9at0ur1"&amp;"e2],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phần"&amp;" đều góp phần tạo nên dòng chảy tổng thể và tác động cảm xúc của âm nhạc.")</f>
        <v>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 đều góp phần tạo nên dòng chảy tổng thể và tác động cảm xúc của âm nhạc.</v>
      </c>
      <c r="D3003" s="2"/>
    </row>
    <row r="3004">
      <c r="A3004" s="1" t="s">
        <v>713</v>
      </c>
      <c r="B3004" s="1" t="s">
        <v>4665</v>
      </c>
      <c r="C3004" s="2" t="str">
        <f>IFERROR(__xludf.DUMMYFUNCTION("GOOGLETRANSLATE(B3004, ""en"", ""vi"")"),"Loại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va"&amp;"i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[E1M2"&amp;"O3T4I5O6N7] cho người nghe.")</f>
        <v>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[E1M2O3T4I5O6N7] cho người nghe.</v>
      </c>
      <c r="D3004" s="2"/>
    </row>
    <row r="3005">
      <c r="A3005" s="1" t="s">
        <v>4666</v>
      </c>
      <c r="B3005" s="1" t="s">
        <v>4667</v>
      </c>
      <c r="C3005" s="2" t="str">
        <f>IFERROR(__xludf.DUMMYFUNCTION("GOOGLETRANSLATE(B3005, ""en"", ""vi"")"),"Việc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d"&amp;"ụng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c"&amp;"ủa âm nhạc.")</f>
        <v>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của âm nhạc.</v>
      </c>
      <c r="D3005" s="2"/>
    </row>
    <row r="3006">
      <c r="A3006" s="1" t="s">
        <v>1243</v>
      </c>
      <c r="B3006" s="1" t="s">
        <v>4668</v>
      </c>
      <c r="C3006" s="2" t="str">
        <f>IFERROR(__xludf.DUMMYFUNCTION("GOOGLETRANSLATE(B3006, ""en"", ""vi"")"),"Việc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"&amp;"bài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"&amp;"này khác với âm thanh điển hình liên quan đến [G1E2N3R4E5].")</f>
        <v>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này khác với âm thanh điển hình liên quan đến [G1E2N3R4E5].</v>
      </c>
      <c r="D3006" s="2"/>
    </row>
    <row r="3007">
      <c r="A3007" s="1" t="s">
        <v>1304</v>
      </c>
      <c r="B3007" s="1" t="s">
        <v>4669</v>
      </c>
      <c r="C3007" s="2" t="str">
        <f>IFERROR(__xludf.DUMMYFUNCTION("GOOGLETRANSLATE(B3007, ""en"", ""vi"")"),"Việc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n"&amp;"hịp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f>
        <v>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v>
      </c>
      <c r="D3007" s="2"/>
    </row>
    <row r="3008">
      <c r="A3008" s="1" t="s">
        <v>4670</v>
      </c>
      <c r="B3008" s="1" t="s">
        <v>4671</v>
      </c>
      <c r="C3008" s="2" t="str">
        <f>IFERROR(__xludf.DUMMYFUNCTION("GOOGLETRANSLATE(B3008, ""en"", ""vi"")"),"Việc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[G1E2N3R4"&amp;"E5] truyền thống và dải cao độ được chọn giúp tạo ra cảm giác liên tục và mạch lạc, góp phần tạo nên sự thống nhất tổng thể của sáng tác.")</f>
        <v>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[G1E2N3R4E5] truyền thống và dải cao độ được chọn giúp tạo ra cảm giác liên tục và mạch lạc, góp phần tạo nên sự thống nhất tổng thể của sáng tác.</v>
      </c>
      <c r="D3008" s="2"/>
    </row>
    <row r="3009">
      <c r="A3009" s="1" t="s">
        <v>1025</v>
      </c>
      <c r="B3009" s="1" t="s">
        <v>4672</v>
      </c>
      <c r="C3009" s="2" t="str">
        <f>IFERROR(__xludf.DUMMYFUNCTION("GOOGLETRANSLATE(B3009, ""en"", ""vi"")"),"Bài hát dài [T1M213] giây và có nhịp rất ru.")</f>
        <v>Bài hát dài [T1M213] giây và có nhịp rất ru.</v>
      </c>
      <c r="D3009" s="2"/>
    </row>
    <row r="3010">
      <c r="A3010" s="1" t="s">
        <v>541</v>
      </c>
      <c r="B3010" s="1" t="s">
        <v>4673</v>
      </c>
      <c r="C3010" s="2" t="str">
        <f>IFERROR(__xludf.DUMMYFUNCTION("GOOGLETRANSLATE(B3010, ""en"", ""vi"")"),"Âm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t"&amp;"ố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[T1I2M3E4_5"&amp;"S6I7G8N9A0T1U2R3E4] nhanh có thể mang lại trải nghiệm nghe thú vị và hấp dẫn.")</f>
        <v>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[T1I2M3E4_5S6I7G8N9A0T1U2R3E4] nhanh có thể mang lại trải nghiệm nghe thú vị và hấp dẫn.</v>
      </c>
      <c r="D3010" s="2"/>
    </row>
    <row r="3011">
      <c r="A3011" s="1" t="s">
        <v>395</v>
      </c>
      <c r="B3011" s="1" t="s">
        <v>4674</v>
      </c>
      <c r="C3011" s="2" t="str">
        <f>IFERROR(__xludf.DUMMYFUNCTION("GOOGLETRANSLATE(B3011, ""en"", ""vi"")"),"Phạm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c"&amp;"ố tình loại trừ [I1N2S3T4R5U6M7E8N9T0S1]. Với [ti0me1 s2ig3na4tu5re6 o7f 8[T91I02M13E24_35S46I57G68N79A80T91U02R13E24]3], âm nhạc được phát ở tốc độ nhàn nhã, thể hiện một ví dụ tinh túy của âm thanh [G1E2N3R4E5].")</f>
        <v>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cố tình loại trừ [I1N2S3T4R5U6M7E8N9T0S1]. Với [ti0me1 s2ig3na4tu5re6 o7f 8[T91I02M13E24_35S46I57G68N79A80T91U02R13E24]3], âm nhạc được phát ở tốc độ nhàn nhã, thể hiện một ví dụ tinh túy của âm thanh [G1E2N3R4E5].</v>
      </c>
      <c r="D3011" s="2"/>
    </row>
    <row r="3012">
      <c r="A3012" s="1" t="s">
        <v>4675</v>
      </c>
      <c r="B3012" s="1" t="s">
        <v>4676</v>
      </c>
      <c r="C3012" s="2" t="str">
        <f>IFERROR(__xludf.DUMMYFUNCTION("GOOGLETRANSLATE(B3012, ""en"", ""vi"")"),"Nhịp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đ"&amp;"ộc đáo, vừa sống động vừa biểu cảm. Dù bạn nghe lần đầu hay đã là fan lâu năm thì năng lượng và cảm xúc của dòng nhạc này chắc chắn sẽ để lại ấn tượng lâu dài.")</f>
        <v>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độc đáo, vừa sống động vừa biểu cảm. Dù bạn nghe lần đầu hay đã là fan lâu năm thì năng lượng và cảm xúc của dòng nhạc này chắc chắn sẽ để lại ấn tượng lâu dài.</v>
      </c>
      <c r="D3012" s="2"/>
    </row>
    <row r="3013">
      <c r="A3013" s="1" t="s">
        <v>4677</v>
      </c>
      <c r="B3013" s="1" t="s">
        <v>4678</v>
      </c>
      <c r="C3013" s="2" t="str">
        <f>IFERROR(__xludf.DUMMYFUNCTION("GOOGLETRANSLATE(B3013, ""en"", ""vi"")"),"[[K01E12Y23]3 k4ey5] thêm hương vị độc đáo cho bản nhạc này, với nhịp điệu rất yên bình đi kèm với [I1N2S3T4R5U6M7E8N9T0S1] giúp nâng cao bố cục âm nhạc. Bài hát [te0mp1o2] thấp này kéo dài toàn bộ [[N01U12M23_34B45A56R67S78]8 b9ar0s1].")</f>
        <v>[[K01E12Y23]3 k4ey5] thêm hương vị độc đáo cho bản nhạc này, với nhịp điệu rất yên bình đi kèm với [I1N2S3T4R5U6M7E8N9T0S1] giúp nâng cao bố cục âm nhạc. Bài hát [te0mp1o2] thấp này kéo dài toàn bộ [[N01U12M23_34B45A56R67S78]8 b9ar0s1].</v>
      </c>
      <c r="D3013" s="2"/>
    </row>
    <row r="3014">
      <c r="A3014" s="1" t="s">
        <v>316</v>
      </c>
      <c r="B3014" s="1" t="s">
        <v>4679</v>
      </c>
      <c r="C3014" s="2" t="str">
        <f>IFERROR(__xludf.DUMMYFUNCTION("GOOGLETRANSLATE(B3014, ""en"", ""vi"")"),"Âm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L"&amp;"IÊN QUAN] và tiếp tục phổ biến trong [ĐỐI TƯỢNG MỤC TIÊU/CỘNG ĐỒNG]. Nhìn chung, âm nhạc thể hiện những đặc điểm và sự đóng góp độc đáo của [G1E2N3R4E5] cho bối cảnh âm nhạc rộng lớn hơn.")</f>
        <v>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LIÊN QUAN] và tiếp tục phổ biến trong [ĐỐI TƯỢNG MỤC TIÊU/CỘNG ĐỒNG]. Nhìn chung, âm nhạc thể hiện những đặc điểm và sự đóng góp độc đáo của [G1E2N3R4E5] cho bối cảnh âm nhạc rộng lớn hơn.</v>
      </c>
      <c r="D3014" s="2"/>
    </row>
    <row r="3015">
      <c r="A3015" s="1" t="s">
        <v>481</v>
      </c>
      <c r="B3015" s="1" t="s">
        <v>4680</v>
      </c>
      <c r="C3015" s="2" t="str">
        <f>IFERROR(__xludf.DUMMYFUNCTION("GOOGLETRANSLATE(B3015, ""en"", ""vi"")"),"Bài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bài"&amp;" hát là [T1M213] giây và nhịp điệu trong bài hát này rất tràn đầy năng lượng. [I1N2S3T4R5U6M7E8N9T0S1] được sử dụng trong biểu diễn âm nhạc, trong khi [T1I2M3E4_5S6I7G8N9A0T1U2R3E4] là thước đo của âm nhạc.")</f>
        <v>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 hát là [T1M213] giây và nhịp điệu trong bài hát này rất tràn đầy năng lượng. [I1N2S3T4R5U6M7E8N9T0S1] được sử dụng trong biểu diễn âm nhạc, trong khi [T1I2M3E4_5S6I7G8N9A0T1U2R3E4] là thước đo của âm nhạc.</v>
      </c>
      <c r="D3015" s="2"/>
    </row>
    <row r="3016">
      <c r="A3016" s="1" t="s">
        <v>4681</v>
      </c>
      <c r="B3016" s="1" t="s">
        <v>4682</v>
      </c>
      <c r="C3016" s="2" t="str">
        <f>IFERROR(__xludf.DUMMYFUNCTION("GOOGLETRANSLATE(B3016, ""en"", ""vi"")"),"Âm thanh đặc trưng của bản giai điệu được tạo bởi [I1N2S3T4R5U6M7E8N9T0], mang đến trải nghiệm nghe đa dạng và sống động với dải cao độ kéo dài [R1A2N3G4E5] [oc0ta1ve2s3].")</f>
        <v>Âm thanh đặc trưng của bản giai điệu được tạo bởi [I1N2S3T4R5U6M7E8N9T0], mang đến trải nghiệm nghe đa dạng và sống động với dải cao độ kéo dài [R1A2N3G4E5] [oc0ta1ve2s3].</v>
      </c>
      <c r="D3016" s="2"/>
    </row>
    <row r="3017">
      <c r="A3017" s="1" t="s">
        <v>797</v>
      </c>
      <c r="B3017" s="1" t="s">
        <v>4683</v>
      </c>
      <c r="C3017" s="2" t="str">
        <f>IFERROR(__xludf.DUMMYFUNCTION("GOOGLETRANSLATE(B3017, ""en"", ""vi"")"),"Mỗi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lư"&amp;"ợng ô nhịp và cách sắp xếp các ô nhịp đó trong các đoạn của bài hát.")</f>
        <v>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lượng ô nhịp và cách sắp xếp các ô nhịp đó trong các đoạn của bài hát.</v>
      </c>
      <c r="D3017" s="2"/>
    </row>
    <row r="3018">
      <c r="A3018" s="1" t="s">
        <v>4684</v>
      </c>
      <c r="B3018" s="1" t="s">
        <v>4685</v>
      </c>
      <c r="C3018" s="2" t="str">
        <f>IFERROR(__xludf.DUMMYFUNCTION("GOOGLETRANSLATE(B3018, ""en"", ""vi"")"),"[I1N2S3T4R5U6M7E8N9T0]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"&amp;"yếu tố này tạo ra trải nghiệm nghe gắn kết và thú vị cho khán giả.")</f>
        <v>[I1N2S3T4R5U6M7E8N9T0]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yếu tố này tạo ra trải nghiệm nghe gắn kết và thú vị cho khán giả.</v>
      </c>
      <c r="D3018" s="2"/>
    </row>
    <row r="3019">
      <c r="A3019" s="1" t="s">
        <v>2829</v>
      </c>
      <c r="B3019" s="1" t="s">
        <v>4686</v>
      </c>
      <c r="C3019" s="2" t="str">
        <f>IFERROR(__xludf.DUMMYFUNCTION("GOOGLETRANSLATE(B3019, ""en"", ""vi"")"),"Âm nhạc thể hiện [E1M2O3T4I5O6N7] với nhịp điệu nhẹ nhàng và [ti0me1 s2ig3na4tu5re6] độc đáo.")</f>
        <v>Âm nhạc thể hiện [E1M2O3T4I5O6N7] với nhịp điệu nhẹ nhàng và [ti0me1 s2ig3na4tu5re6] độc đáo.</v>
      </c>
      <c r="D3019" s="2"/>
    </row>
    <row r="3020">
      <c r="A3020" s="1" t="s">
        <v>4687</v>
      </c>
      <c r="B3020" s="1" t="s">
        <v>4688</v>
      </c>
      <c r="C3020" s="2" t="str">
        <f>IFERROR(__xludf.DUMMYFUNCTION("GOOGLETRANSLATE(B3020, ""en"", ""vi"")"),"Âm nhạc trong bài hát này có dải cao độ [R1A2N3G4E5] [oc0ta1ve2s3] và có nhịp [te0mp1o2] nhanh, đồng thời duy trì nhịp điệu cân bằng. Bất chấp những phẩm chất này, bài hát không phù hợp với phong cách tinh túy của [G1E2N3R4E5].")</f>
        <v>Âm nhạc trong bài hát này có dải cao độ [R1A2N3G4E5] [oc0ta1ve2s3] và có nhịp [te0mp1o2] nhanh, đồng thời duy trì nhịp điệu cân bằng. Bất chấp những phẩm chất này, bài hát không phù hợp với phong cách tinh túy của [G1E2N3R4E5].</v>
      </c>
      <c r="D3020" s="2"/>
    </row>
    <row r="3021">
      <c r="A3021" s="1" t="s">
        <v>1983</v>
      </c>
      <c r="B3021" s="1" t="s">
        <v>4689</v>
      </c>
      <c r="C3021" s="2" t="str">
        <f>IFERROR(__xludf.DUMMYFUNCTION("GOOGLETRANSLATE(B3021, ""en"", ""vi"")"),"Sự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"&amp;"và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chứa"&amp;" đựng bên trong.")</f>
        <v>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 đựng bên trong.</v>
      </c>
      <c r="D3021" s="2"/>
    </row>
    <row r="3022">
      <c r="A3022" s="1" t="s">
        <v>4690</v>
      </c>
      <c r="B3022" s="1" t="s">
        <v>4691</v>
      </c>
      <c r="C3022" s="2" t="str">
        <f>IFERROR(__xludf.DUMMYFUNCTION("GOOGLETRANSLATE(B3022, ""en"", ""vi"")"),"Bài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"&amp;"dù có [te0mp1o2] nhanh nhưng tổng thể [te0mp1o2] của bài hát ở mức vừa phải.")</f>
        <v>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dù có [te0mp1o2] nhanh nhưng tổng thể [te0mp1o2] của bài hát ở mức vừa phải.</v>
      </c>
      <c r="D3022" s="2"/>
    </row>
    <row r="3023">
      <c r="A3023" s="1" t="s">
        <v>2431</v>
      </c>
      <c r="B3023" s="1" t="s">
        <v>4692</v>
      </c>
      <c r="C3023" s="2" t="str">
        <f>IFERROR(__xludf.DUMMYFUNCTION("GOOGLETRANSLATE(B3023, ""en"", ""vi"")"),"Bài hát này có tiết tấu nhanh, rất dễ nghe.")</f>
        <v>Bài hát này có tiết tấu nhanh, rất dễ nghe.</v>
      </c>
      <c r="D3023" s="2"/>
    </row>
    <row r="3024">
      <c r="A3024" s="1" t="s">
        <v>4693</v>
      </c>
      <c r="B3024" s="1" t="s">
        <v>4694</v>
      </c>
      <c r="C3024" s="2" t="str">
        <f>IFERROR(__xludf.DUMMYFUNCTION("GOOGLETRANSLATE(B3024, ""en"", ""vi"")"),"Phần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8[T91I02M1"&amp;"3E24_35S46I57G68N79A80T91U02R13E24]3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bản"&amp;" nhạc thú vị và đặc biệt.")</f>
        <v>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 nhạc thú vị và đặc biệt.</v>
      </c>
      <c r="D3024" s="2"/>
    </row>
    <row r="3025">
      <c r="A3025" s="1" t="s">
        <v>3262</v>
      </c>
      <c r="B3025" s="1" t="s">
        <v>4695</v>
      </c>
      <c r="C3025" s="2" t="str">
        <f>IFERROR(__xludf.DUMMYFUNCTION("GOOGLETRANSLATE(B3025, ""en"", ""vi"")"),"Bản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t"&amp;"hể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đáo"&amp;", khiến nó trở nên khác biệt so với các tác phẩm khác cùng thể loại.")</f>
        <v>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 khiến nó trở nên khác biệt so với các tác phẩm khác cùng thể loại.</v>
      </c>
      <c r="D3025" s="2"/>
    </row>
    <row r="3026">
      <c r="A3026" s="1" t="s">
        <v>4696</v>
      </c>
      <c r="B3026" s="1" t="s">
        <v>4697</v>
      </c>
      <c r="C3026" s="2" t="str">
        <f>IFERROR(__xludf.DUMMYFUNCTION("GOOGLETRANSLATE(B3026, ""en"", ""vi"")"),"Dải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vị"&amp;" là bạn sẽ không nghe thấy bất kỳ [I1N2S3T4R5U6M7E8N9T0S1] nào trong bài hát cụ thể này, nhưng nó vẫn thu hút được khán giả bằng nội dung âm nhạc vừa phải [te0mp1o2] và [[N01U12M23_34B45A56R67S78]8 b9ar0s1]. Nhìn chung, những yếu tố này kết hợp với nhau đ"&amp;"ể tạo ra trải nghiệm âm nhạc độc đáo và hấp dẫn.")</f>
        <v>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 là bạn sẽ không nghe thấy bất kỳ [I1N2S3T4R5U6M7E8N9T0S1] nào trong bài hát cụ thể này, nhưng nó vẫn thu hút được khán giả bằng nội dung âm nhạc vừa phải [te0mp1o2] và [[N01U12M23_34B45A56R67S78]8 b9ar0s1]. Nhìn chung, những yếu tố này kết hợp với nhau để tạo ra trải nghiệm âm nhạc độc đáo và hấp dẫn.</v>
      </c>
      <c r="D3026" s="2"/>
    </row>
    <row r="3027">
      <c r="A3027" s="1" t="s">
        <v>1102</v>
      </c>
      <c r="B3027" s="1" t="s">
        <v>4698</v>
      </c>
      <c r="C3027" s="2" t="str">
        <f>IFERROR(__xludf.DUMMYFUNCTION("GOOGLETRANSLATE(B3027, ""en"", ""vi"")"),"Nhịp điệu của bài hát có nhịp độ nhanh và được sáng tác theo [[K01E12Y23]3 k4ey5], gợi lên cảm giác [E1M2O3T4I5O6N7]. Bản nhạc này kéo dài [T1M213] giây, mang đến trải nghiệm âm nhạc tràn đầy năng lượng và cảm xúc.")</f>
        <v>Nhịp điệu của bài hát có nhịp độ nhanh và được sáng tác theo [[K01E12Y23]3 k4ey5], gợi lên cảm giác [E1M2O3T4I5O6N7]. Bản nhạc này kéo dài [T1M213] giây, mang đến trải nghiệm âm nhạc tràn đầy năng lượng và cảm xúc.</v>
      </c>
      <c r="D3027" s="2"/>
    </row>
    <row r="3028">
      <c r="A3028" s="1" t="s">
        <v>4699</v>
      </c>
      <c r="B3028" s="1" t="s">
        <v>4700</v>
      </c>
      <c r="C3028" s="2" t="str">
        <f>IFERROR(__xludf.DUMMYFUNCTION("GOOGLETRANSLATE(B3028, ""en"", ""vi"")"),"Loại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[I1N2S3T4R5U6M7E8N9T0S1]."&amp;" Âm nhạc ở mức [te0mp1o2] vừa phải, giúp nâng cao hơn nữa trải nghiệm nghe tổng thể.")</f>
        <v>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 Âm nhạc ở mức [te0mp1o2] vừa phải, giúp nâng cao hơn nữa trải nghiệm nghe tổng thể.</v>
      </c>
      <c r="D3028" s="2"/>
    </row>
    <row r="3029">
      <c r="A3029" s="1" t="s">
        <v>4701</v>
      </c>
      <c r="B3029" s="1" t="s">
        <v>4702</v>
      </c>
      <c r="C3029" s="2" t="str">
        <f>IFERROR(__xludf.DUMMYFUNCTION("GOOGLETRANSLATE(B3029, ""en"", ""vi"")"),"Bản nhạc thể hiện phạm vi cao độ trong [R1A2N3G4E5] [oc0ta1ve2s3] và có [te0mp1o2] nhẹ nhàng và yên bình. Sáng tác của bài hát không liên quan đến việc sử dụng [I1N2S3T4R5U6M7E8N9T0S1], vì [I1N2S3T4R5U6M7E8N9T0] không phải là nhạc cụ chính được sử dụng để"&amp;" tạo giai điệu trong bản nhạc này. Với độ dài [[N01U12M23_34B45A56R67S78]8 b9ar0s1], bài hát này mang đến trải nghiệm nghe độc ​​đáo làm nổi bật dải cao độ và êm dịu [te0mp1o2].")</f>
        <v>Bản nhạc thể hiện phạm vi cao độ trong [R1A2N3G4E5] [oc0ta1ve2s3] và có [te0mp1o2] nhẹ nhàng và yên bình. Sáng tác của bài hát không liên quan đến việc sử dụng [I1N2S3T4R5U6M7E8N9T0S1], vì [I1N2S3T4R5U6M7E8N9T0] không phải là nhạc cụ chính được sử dụng để tạo giai điệu trong bản nhạc này. Với độ dài [[N01U12M23_34B45A56R67S78]8 b9ar0s1], bài hát này mang đến trải nghiệm nghe độc ​​đáo làm nổi bật dải cao độ và êm dịu [te0mp1o2].</v>
      </c>
      <c r="D3029" s="2"/>
    </row>
    <row r="3030">
      <c r="A3030" s="1" t="s">
        <v>834</v>
      </c>
      <c r="B3030" s="1" t="s">
        <v>4703</v>
      </c>
      <c r="C3030" s="2" t="str">
        <f>IFERROR(__xludf.DUMMYFUNCTION("GOOGLETRANSLATE(B3030, ""en"", ""vi"")"),"[ti0me1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cùng"&amp;"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gây"&amp;" được tiếng vang với những ai đề cao sự đổi mới, sáng tạo.")</f>
        <v>[ti0me1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 được tiếng vang với những ai đề cao sự đổi mới, sáng tạo.</v>
      </c>
      <c r="D3030" s="2"/>
    </row>
    <row r="3031">
      <c r="A3031" s="1" t="s">
        <v>164</v>
      </c>
      <c r="B3031" s="1" t="s">
        <v>4704</v>
      </c>
      <c r="C3031" s="2" t="str">
        <f>IFERROR(__xludf.DUMMYFUNCTION("GOOGLETRANSLATE(B3031, ""en"", ""vi"")"),"Phạm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nh"&amp;"ịp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n"&amp;"ăng của người sáng tác.")</f>
        <v>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năng của người sáng tác.</v>
      </c>
      <c r="D3031" s="2"/>
    </row>
    <row r="3032">
      <c r="A3032" s="1" t="s">
        <v>2190</v>
      </c>
      <c r="B3032" s="1" t="s">
        <v>4705</v>
      </c>
      <c r="C3032" s="2" t="str">
        <f>IFERROR(__xludf.DUMMYFUNCTION("GOOGLETRANSLATE(B3032, ""en"", ""vi"")"),"Nhịp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n"&amp;"gay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hấ"&amp;"p dẫn.")</f>
        <v>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hấp dẫn.</v>
      </c>
      <c r="D3032" s="2"/>
    </row>
    <row r="3033">
      <c r="A3033" s="1" t="s">
        <v>773</v>
      </c>
      <c r="B3033" s="1" t="s">
        <v>4706</v>
      </c>
      <c r="C3033" s="2" t="str">
        <f>IFERROR(__xludf.DUMMYFUNCTION("GOOGLETRANSLATE(B3033, ""en"", ""vi"")"),"Phạm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giây,"&amp;"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[E1M2O3T4I"&amp;"5O6N7], bản nhạc này gợi lên phản ứng cảm xúc mạnh mẽ ở người nghe, khiến nó trở thành một trải nghiệm thực sự quyến rũ.")</f>
        <v>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[E1M2O3T4I5O6N7], bản nhạc này gợi lên phản ứng cảm xúc mạnh mẽ ở người nghe, khiến nó trở thành một trải nghiệm thực sự quyến rũ.</v>
      </c>
      <c r="D3033" s="2"/>
    </row>
    <row r="3034">
      <c r="A3034" s="1" t="s">
        <v>4707</v>
      </c>
      <c r="B3034" s="1" t="s">
        <v>4708</v>
      </c>
      <c r="C3034" s="2" t="str">
        <f>IFERROR(__xludf.DUMMYFUNCTION("GOOGLETRANSLATE(B3034, ""en"", ""vi"")"),"Việc sử dụng [[K01E12Y23]3 k4ey5] trong bản nhạc này tạo ra một bầu không khí khác biệt được bổ sung bởi [te0mp1o2] mãnh liệt của bài hát. Với độ dài [T1M213] giây, âm nhạc được phát ra bằng cách sử dụng [I1N2S3T4R5U6M7E8N9T0S1].")</f>
        <v>Việc sử dụng [[K01E12Y23]3 k4ey5] trong bản nhạc này tạo ra một bầu không khí khác biệt được bổ sung bởi [te0mp1o2] mãnh liệt của bài hát. Với độ dài [T1M213] giây, âm nhạc được phát ra bằng cách sử dụng [I1N2S3T4R5U6M7E8N9T0S1].</v>
      </c>
      <c r="D3034" s="2"/>
    </row>
    <row r="3035">
      <c r="A3035" s="1" t="s">
        <v>1956</v>
      </c>
      <c r="B3035" s="1" t="s">
        <v>4709</v>
      </c>
      <c r="C3035" s="2" t="str">
        <f>IFERROR(__xludf.DUMMYFUNCTION("GOOGLETRANSLATE(B3035, ""en"", ""vi"")"),"Bản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"&amp;"bài hát có nhịp độ nhanh và bài hát này được chia thành [[N01U12M23_34B45A56R67S78]8 b9ar0s1].")</f>
        <v>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bài hát có nhịp độ nhanh và bài hát này được chia thành [[N01U12M23_34B45A56R67S78]8 b9ar0s1].</v>
      </c>
      <c r="D3035" s="2"/>
    </row>
    <row r="3036">
      <c r="A3036" s="1" t="s">
        <v>371</v>
      </c>
      <c r="B3036" s="1" t="s">
        <v>4710</v>
      </c>
      <c r="C3036" s="2" t="str">
        <f>IFERROR(__xludf.DUMMYFUNCTION("GOOGLETRANSLATE(B3036, ""en"", ""vi"")"),"Độ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sán"&amp;"g tạo của nhà soạn nhạc. [ti0me1 s2ig3na4tu5re6] độc đáo tạo thêm lớp thú vị cho bài hát, khiến người nghe bị cuốn hút và tò mò xuyên suốt. Nhìn chung, độ dài và [ti0me1 s2ig3na4tu5re6] độc đáo của bài hát góp phần tạo nên âm thanh đặc biệt và khiến bài h"&amp;"át nổi bật so với các bài hát khác cùng thể loại.")</f>
        <v>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sáng tạo của nhà soạn nhạc. [ti0me1 s2ig3na4tu5re6] độc đáo tạo thêm lớp thú vị cho bài hát, khiến người nghe bị cuốn hút và tò mò xuyên suốt. Nhìn chung, độ dài và [ti0me1 s2ig3na4tu5re6] độc đáo của bài hát góp phần tạo nên âm thanh đặc biệt và khiến bài hát nổi bật so với các bài hát khác cùng thể loại.</v>
      </c>
      <c r="D3036" s="2"/>
    </row>
    <row r="3037">
      <c r="A3037" s="1" t="s">
        <v>4711</v>
      </c>
      <c r="B3037" s="1" t="s">
        <v>4712</v>
      </c>
      <c r="C3037" s="2" t="str">
        <f>IFERROR(__xludf.DUMMYFUNCTION("GOOGLETRANSLATE(B3037, ""en"", ""vi"")"),"Với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[E"&amp;"1M2O3T4I5O6N7] của nó.")</f>
        <v>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[E1M2O3T4I5O6N7] của nó.</v>
      </c>
      <c r="D3037" s="2"/>
    </row>
    <row r="3038">
      <c r="A3038" s="1" t="s">
        <v>4713</v>
      </c>
      <c r="B3038" s="1" t="s">
        <v>4714</v>
      </c>
      <c r="C3038" s="2" t="str">
        <f>IFERROR(__xludf.DUMMYFUNCTION("GOOGLETRANSLATE(B3038, ""en"", ""vi"")"),"Phạm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[I1"&amp;"N2S3T4R5U6M7E8N9T0S1], điều này khiến nó trở nên khác biệt so với các sáng tác điển hình trong thể loại này.")</f>
        <v>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[I1N2S3T4R5U6M7E8N9T0S1], điều này khiến nó trở nên khác biệt so với các sáng tác điển hình trong thể loại này.</v>
      </c>
      <c r="D3038" s="2"/>
    </row>
    <row r="3039">
      <c r="A3039" s="1" t="s">
        <v>120</v>
      </c>
      <c r="B3039" s="1" t="s">
        <v>4715</v>
      </c>
      <c r="C3039" s="2" t="str">
        <f>IFERROR(__xludf.DUMMYFUNCTION("GOOGLETRANSLATE(B3039, ""en"", ""vi"")"),"[te0mp1o2]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chứn"&amp;"g minh rằng đôi khi, ít lại là nhiều. [te0mp1o2] vừa phải cũng làm tăng thêm sức hấp dẫn tổng thể của bài hát, giúp bạn dễ nghe và đánh giá cao.")</f>
        <v>[te0mp1o2]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chứng minh rằng đôi khi, ít lại là nhiều. [te0mp1o2] vừa phải cũng làm tăng thêm sức hấp dẫn tổng thể của bài hát, giúp bạn dễ nghe và đánh giá cao.</v>
      </c>
      <c r="D3039" s="2"/>
    </row>
    <row r="3040">
      <c r="A3040" s="1" t="s">
        <v>3011</v>
      </c>
      <c r="B3040" s="1" t="s">
        <v>4716</v>
      </c>
      <c r="C3040" s="2" t="str">
        <f>IFERROR(__xludf.DUMMYFUNCTION("GOOGLETRANSLATE(B3040, ""en"", ""vi"")"),"Tác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đ"&amp;"ộc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f>
        <v>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v>
      </c>
      <c r="D3040" s="2"/>
    </row>
    <row r="3041">
      <c r="A3041" s="1" t="s">
        <v>4717</v>
      </c>
      <c r="B3041" s="1" t="s">
        <v>4718</v>
      </c>
      <c r="C3041" s="2" t="str">
        <f>IFERROR(__xludf.DUMMYFUNCTION("GOOGLETRANSLATE(B3041, ""en"", ""vi"")"),"Âm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không"&amp;" khí tổng thể tràn đầy năng lượng và năng động.")</f>
        <v>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 khí tổng thể tràn đầy năng lượng và năng động.</v>
      </c>
      <c r="D3041" s="2"/>
    </row>
    <row r="3042">
      <c r="A3042" s="1" t="s">
        <v>4385</v>
      </c>
      <c r="B3042" s="1" t="s">
        <v>4719</v>
      </c>
      <c r="C3042" s="2" t="str">
        <f>IFERROR(__xludf.DUMMYFUNCTION("GOOGLETRANSLATE(B3042, ""en"", ""vi"")"),"Loại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[te0"&amp;"mp1o2].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b9ar0s1"&amp;"], tạo nên một hành trình âm nhạc đầy lôi cuốn.")</f>
        <v>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 tạo nên một hành trình âm nhạc đầy lôi cuốn.</v>
      </c>
      <c r="D3042" s="2"/>
    </row>
    <row r="3043">
      <c r="A3043" s="1" t="s">
        <v>1241</v>
      </c>
      <c r="B3043" s="1" t="s">
        <v>4720</v>
      </c>
      <c r="C3043" s="2" t="str">
        <f>IFERROR(__xludf.DUMMYFUNCTION("GOOGLETRANSLATE(B3043,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b"&amp;"ài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[G1E2N3R4E"&amp;"5], bài hát bao gồm khoảng [[N01U12M23_34B45A56R67S78]8 b9ar0s1].")</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[G1E2N3R4E5], bài hát bao gồm khoảng [[N01U12M23_34B45A56R67S78]8 b9ar0s1].</v>
      </c>
      <c r="D3043" s="2"/>
    </row>
    <row r="3044">
      <c r="A3044" s="1" t="s">
        <v>410</v>
      </c>
      <c r="B3044" s="1" t="s">
        <v>4721</v>
      </c>
      <c r="C3044" s="2" t="str">
        <f>IFERROR(__xludf.DUMMYFUNCTION("GOOGLETRANSLATE(B3044,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bả"&amp;"n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"&amp;"bài hát không sở hữu những đặc điểm nổi bật của phong cách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bài hát không sở hữu những đặc điểm nổi bật của phong cách [G1E2N3R4E5].</v>
      </c>
      <c r="D3044" s="2"/>
    </row>
    <row r="3045">
      <c r="A3045" s="1" t="s">
        <v>2333</v>
      </c>
      <c r="B3045" s="1" t="s">
        <v>4722</v>
      </c>
      <c r="C3045" s="2" t="str">
        <f>IFERROR(__xludf.DUMMYFUNCTION("GOOGLETRANSLATE(B3045, ""en"", ""vi"")"),"Dải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t"&amp;"hiếu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"&amp;"nên một bản nhạc hấp dẫn và đắm chìm.")</f>
        <v>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nên một bản nhạc hấp dẫn và đắm chìm.</v>
      </c>
      <c r="D3045" s="2"/>
    </row>
    <row r="3046">
      <c r="A3046" s="1" t="s">
        <v>4723</v>
      </c>
      <c r="B3046" s="1" t="s">
        <v>4724</v>
      </c>
      <c r="C3046" s="2" t="str">
        <f>IFERROR(__xludf.DUMMYFUNCTION("GOOGLETRANSLATE(B3046, ""en"", ""vi"")"),"Nhịp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dù"&amp;" nhảy theo điệu nhạc [te0mp1o2] hay thưởng thức bố cục phức tạp của nó, nhịp điệu và nhịp điệu của bài hát đều mang đến cho bài hát một năng lượng và nét đặc trưng độc đáo.")</f>
        <v>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 nhảy theo điệu nhạc [te0mp1o2] hay thưởng thức bố cục phức tạp của nó, nhịp điệu và nhịp điệu của bài hát đều mang đến cho bài hát một năng lượng và nét đặc trưng độc đáo.</v>
      </c>
      <c r="D3046" s="2"/>
    </row>
    <row r="3047">
      <c r="A3047" s="1" t="s">
        <v>1112</v>
      </c>
      <c r="B3047" s="1" t="s">
        <v>4725</v>
      </c>
      <c r="C3047" s="2" t="str">
        <f>IFERROR(__xludf.DUMMYFUNCTION("GOOGLETRANSLATE(B3047, ""en"", ""vi"")"),"Phạm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h"&amp;"ạn chế, âm nhạc vẫn chứa đầy [E1M2O3T4I5O6N7] và phát triển trên [[N01U12M23_34B45A56R67S78]8 b9ar0s1]. Nhìn chung, điều này tạo ra một trải nghiệm âm nhạc đầy sắc thái và cảm xúc, vừa nhẹ nhàng vừa biểu cảm.")</f>
        <v>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hạn chế, âm nhạc vẫn chứa đầy [E1M2O3T4I5O6N7] và phát triển trên [[N01U12M23_34B45A56R67S78]8 b9ar0s1]. Nhìn chung, điều này tạo ra một trải nghiệm âm nhạc đầy sắc thái và cảm xúc, vừa nhẹ nhàng vừa biểu cảm.</v>
      </c>
      <c r="D3047" s="2"/>
    </row>
    <row r="3048">
      <c r="A3048" s="1" t="s">
        <v>808</v>
      </c>
      <c r="B3048" s="1" t="s">
        <v>4726</v>
      </c>
      <c r="C3048" s="2" t="str">
        <f>IFERROR(__xludf.DUMMYFUNCTION("GOOGLETRANSLATE(B3048, ""en"", ""vi"")"),"Bản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"&amp;"thấy bất kỳ [I1N2S3T4R5U6M7E8N9T0S1] nào. Ngoài ra, [ti0me1 s2ig3na4tu5re6] của bài hát này không đều đặn nhưng vẫn duy trì tốc độ vừa phải xuyên suốt.")</f>
        <v>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thấy bất kỳ [I1N2S3T4R5U6M7E8N9T0S1] nào. Ngoài ra, [ti0me1 s2ig3na4tu5re6] của bài hát này không đều đặn nhưng vẫn duy trì tốc độ vừa phải xuyên suốt.</v>
      </c>
      <c r="D3048" s="2"/>
    </row>
    <row r="3049">
      <c r="A3049" s="1" t="s">
        <v>2478</v>
      </c>
      <c r="B3049" s="1" t="s">
        <v>4727</v>
      </c>
      <c r="C3049" s="2" t="str">
        <f>IFERROR(__xludf.DUMMYFUNCTION("GOOGLETRANSLATE(B3049, ""en"", ""vi"")"),"Loại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[[N01U12M23_34B4"&amp;"5A56R67S78]8 b9ar0s1], mang đến cho người nghe trải nghiệm âm nhạc gắn kết và được trau chuốt kỹ lưỡng.")</f>
        <v>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[[N01U12M23_34B45A56R67S78]8 b9ar0s1], mang đến cho người nghe trải nghiệm âm nhạc gắn kết và được trau chuốt kỹ lưỡng.</v>
      </c>
      <c r="D3049" s="2"/>
    </row>
    <row r="3050">
      <c r="A3050" s="1" t="s">
        <v>4728</v>
      </c>
      <c r="B3050" s="1" t="s">
        <v>4729</v>
      </c>
      <c r="C3050" s="2" t="str">
        <f>IFERROR(__xludf.DUMMYFUNCTION("GOOGLETRANSLATE(B3050, ""en"", ""vi"")"),"Âm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âm"&amp;"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th"&amp;"êm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"&amp;"kỹ năng của người sáng tạo.")</f>
        <v>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kỹ năng của người sáng tạo.</v>
      </c>
      <c r="D3050" s="2"/>
    </row>
    <row r="3051">
      <c r="A3051" s="1" t="s">
        <v>408</v>
      </c>
      <c r="B3051" s="1" t="s">
        <v>4730</v>
      </c>
      <c r="C3051" s="2" t="str">
        <f>IFERROR(__xludf.DUMMYFUNCTION("GOOGLETRANSLATE(B3051, ""en"", ""vi"")"),"Bài hát này có tổng cộng [[N01U12M23_34B45A56R67S78]8 b9ar0s1]. Điều thú vị là [I1N2S3T4R5U6M7E8N9T0S1] vắng mặt đáng kể trong toàn bộ bài hát.")</f>
        <v>Bài hát này có tổng cộng [[N01U12M23_34B45A56R67S78]8 b9ar0s1]. Điều thú vị là [I1N2S3T4R5U6M7E8N9T0S1] vắng mặt đáng kể trong toàn bộ bài hát.</v>
      </c>
      <c r="D3051" s="2"/>
    </row>
    <row r="3052">
      <c r="A3052" s="1" t="s">
        <v>981</v>
      </c>
      <c r="B3052" s="1" t="s">
        <v>4731</v>
      </c>
      <c r="C3052" s="2" t="str">
        <f>IFERROR(__xludf.DUMMYFUNCTION("GOOGLETRANSLATE(B3052, ""en"", ""vi"")"),"Phạm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lượn"&amp;"g đặc biệt. Sự sắp xếp của nó cố tình bỏ qua việc sử dụng [I1N2S3T4R5U6M7E8N9T0S1], tạo ra âm thanh độc đáo. Lấy bối cảnh [T1I2M3E4_5S6I7G8N9A0T1U2R3E4] và có đặc điểm là [te0mp1o2] vừa phải, âm nhạc thấm nhuần [E1M2O3T4I5O6N7].")</f>
        <v>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lượng đặc biệt. Sự sắp xếp của nó cố tình bỏ qua việc sử dụng [I1N2S3T4R5U6M7E8N9T0S1], tạo ra âm thanh độc đáo. Lấy bối cảnh [T1I2M3E4_5S6I7G8N9A0T1U2R3E4] và có đặc điểm là [te0mp1o2] vừa phải, âm nhạc thấm nhuần [E1M2O3T4I5O6N7].</v>
      </c>
      <c r="D3052" s="2"/>
    </row>
    <row r="3053">
      <c r="A3053" s="1" t="s">
        <v>483</v>
      </c>
      <c r="B3053" s="1" t="s">
        <v>4732</v>
      </c>
      <c r="C3053" s="2" t="str">
        <f>IFERROR(__xludf.DUMMYFUNCTION("GOOGLETRANSLATE(B3053, ""en"", ""vi"")"),"Phạm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"&amp;"hát mang lại năng lượng cho nó. Chọn không kết hợp [I1N2S3T4R5U6M7E8N9T0S1], âm nhạc tuân theo nhịp [T1I2M3E4_5S6I7G8N9A0T1U2R3E4] và được phát ở tốc độ nhàn nhã, xác định phong cách của nó với ảnh hưởng của [G1E2N3R4E5].")</f>
        <v>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hát mang lại năng lượng cho nó. Chọn không kết hợp [I1N2S3T4R5U6M7E8N9T0S1], âm nhạc tuân theo nhịp [T1I2M3E4_5S6I7G8N9A0T1U2R3E4] và được phát ở tốc độ nhàn nhã, xác định phong cách của nó với ảnh hưởng của [G1E2N3R4E5].</v>
      </c>
      <c r="D3053" s="2"/>
    </row>
    <row r="3054">
      <c r="A3054" s="1" t="s">
        <v>452</v>
      </c>
      <c r="B3054" s="1" t="s">
        <v>4733</v>
      </c>
      <c r="C3054" s="2" t="str">
        <f>IFERROR(__xludf.DUMMYFUNCTION("GOOGLETRANSLATE(B3054, ""en"", ""vi"")"),"Âm nhạc được chơi chậm rãi.")</f>
        <v>Âm nhạc được chơi chậm rãi.</v>
      </c>
      <c r="D3054" s="2"/>
    </row>
    <row r="3055">
      <c r="A3055" s="1" t="s">
        <v>4734</v>
      </c>
      <c r="B3055" s="1" t="s">
        <v>4735</v>
      </c>
      <c r="C3055" s="2" t="str">
        <f>IFERROR(__xludf.DUMMYFUNCTION("GOOGLETRANSLATE(B3055, ""en"", ""vi"")"),"Trong bản nhạc này, giai điệu không được tạo bằng [I1N2S3T4R5U6M7E8N9T0]. Đoạn nhạc có phạm vi cao độ kéo dài [R1A2N3G4E5] [oc0ta1ve2s3] và có thời lượng [T1M213] giây.")</f>
        <v>Trong bản nhạc này, giai điệu không được tạo bằng [I1N2S3T4R5U6M7E8N9T0]. Đoạn nhạc có phạm vi cao độ kéo dài [R1A2N3G4E5] [oc0ta1ve2s3] và có thời lượng [T1M213] giây.</v>
      </c>
      <c r="D3055" s="2"/>
    </row>
    <row r="3056">
      <c r="A3056" s="1" t="s">
        <v>4736</v>
      </c>
      <c r="B3056" s="1" t="s">
        <v>4737</v>
      </c>
      <c r="C3056" s="2" t="str">
        <f>IFERROR(__xludf.DUMMYFUNCTION("GOOGLETRANSLATE(B3056, ""en"", ""vi"")"),"Bài hát này có thời lượng chạy là [T1M213] giây và bao gồm [[N01U12M23_34B45A56R67S78]8 b9ar0s1]. Âm nhạc của nó tỏa ra [E1M2O3T4I5O6N7] và tiết tấu không quá nhanh cũng không quá chậm.")</f>
        <v>Bài hát này có thời lượng chạy là [T1M213] giây và bao gồm [[N01U12M23_34B45A56R67S78]8 b9ar0s1]. Âm nhạc của nó tỏa ra [E1M2O3T4I5O6N7] và tiết tấu không quá nhanh cũng không quá chậm.</v>
      </c>
      <c r="D3056" s="2"/>
    </row>
    <row r="3057">
      <c r="A3057" s="1" t="s">
        <v>3582</v>
      </c>
      <c r="B3057" s="1" t="s">
        <v>4738</v>
      </c>
      <c r="C3057" s="2" t="str">
        <f>IFERROR(__xludf.DUMMYFUNCTION("GOOGLETRANSLATE(B3057, ""en"", ""vi"")"),"Âm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f>
        <v>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v>
      </c>
      <c r="D3057" s="2"/>
    </row>
    <row r="3058">
      <c r="A3058" s="1" t="s">
        <v>4739</v>
      </c>
      <c r="B3058" s="1" t="s">
        <v>4740</v>
      </c>
      <c r="C3058" s="2" t="str">
        <f>IFERROR(__xludf.DUMMYFUNCTION("GOOGLETRANSLATE(B3058, ""en"", ""vi"")"),"Âm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[[T01I12M23E34_45S56I67G78N"&amp;"89A90T01U12R23E34]4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kỹ"&amp;" lưỡng và được sáng tác chu đáo.")</f>
        <v>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 lưỡng và được sáng tác chu đáo.</v>
      </c>
      <c r="D3058" s="2"/>
    </row>
    <row r="3059">
      <c r="A3059" s="1" t="s">
        <v>4741</v>
      </c>
      <c r="B3059" s="1" t="s">
        <v>4742</v>
      </c>
      <c r="C3059" s="2" t="str">
        <f>IFERROR(__xludf.DUMMYFUNCTION("GOOGLETRANSLATE(B3059, ""en"", ""vi"")"),"Bản nhạc tiếp thêm sinh lực này được sáng tác trong [[K01E12Y23]3 k4ey5] và phát trong [T1M213] giây. Nó có [ti0me1 s2ig3na4tu5re6 o7f 8[T91I02M13E24_35S46I57G68N79A80T91U02R13E24]3] và bao gồm [[N01U12M23_34B45A56R67S78]8 b9ar0s1]. Tuy nhiên, nó không tu"&amp;"ân theo truyền thống của phong cách [G1E2N3R4E5] mà mang đến âm thanh độc đáo và mới mẻ. Mặc dù khác xa với những chuẩn mực truyền thống nhưng nhịp điệu trong bài hát này vẫn có tính kích thích và hấp dẫn cao.")</f>
        <v>Bản nhạc tiếp thêm sinh lực này được sáng tác trong [[K01E12Y23]3 k4ey5] và phát trong [T1M213] giây. Nó có [ti0me1 s2ig3na4tu5re6 o7f 8[T91I02M13E24_35S46I57G68N79A80T91U02R13E24]3] và bao gồm [[N01U12M23_34B45A56R67S78]8 b9ar0s1]. Tuy nhiên, nó không tuân theo truyền thống của phong cách [G1E2N3R4E5] mà mang đến âm thanh độc đáo và mới mẻ. Mặc dù khác xa với những chuẩn mực truyền thống nhưng nhịp điệu trong bài hát này vẫn có tính kích thích và hấp dẫn cao.</v>
      </c>
      <c r="D3059" s="2"/>
    </row>
    <row r="3060">
      <c r="A3060" s="1" t="s">
        <v>4743</v>
      </c>
      <c r="B3060" s="1" t="s">
        <v>4744</v>
      </c>
      <c r="C3060" s="2" t="str">
        <f>IFERROR(__xludf.DUMMYFUNCTION("GOOGLETRANSLATE(B3060, ""en"", ""vi"")"),"Âm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"&amp;"này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f>
        <v>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v>
      </c>
      <c r="D3060" s="2"/>
    </row>
    <row r="3061">
      <c r="A3061" s="1" t="s">
        <v>4745</v>
      </c>
      <c r="B3061" s="1" t="s">
        <v>4746</v>
      </c>
      <c r="C3061" s="2" t="str">
        <f>IFERROR(__xludf.DUMMYFUNCTION("GOOGLETRANSLATE(B3061, ""en"", ""vi"")"),"Âm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8[T91I02M13E24_35S46I57G68N79A80T91U02R13"&amp;"E24]3]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"&amp;"làm tăng thêm sức mạnh tổng thể của bản nhạc.")</f>
        <v>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làm tăng thêm sức mạnh tổng thể của bản nhạc.</v>
      </c>
      <c r="D3061" s="2"/>
    </row>
    <row r="3062">
      <c r="A3062" s="1" t="s">
        <v>4747</v>
      </c>
      <c r="B3062" s="1" t="s">
        <v>4748</v>
      </c>
      <c r="C3062" s="2" t="str">
        <f>IFERROR(__xludf.DUMMYFUNCTION("GOOGLETRANSLATE(B3062, ""en"", ""vi"")"),"Âm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ph"&amp;"ần nhạc cụ của nó.")</f>
        <v>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phần nhạc cụ của nó.</v>
      </c>
      <c r="D3062" s="2"/>
    </row>
    <row r="3063">
      <c r="A3063" s="1" t="s">
        <v>4749</v>
      </c>
      <c r="B3063" s="1" t="s">
        <v>4750</v>
      </c>
      <c r="C3063" s="2" t="str">
        <f>IFERROR(__xludf.DUMMYFUNCTION("GOOGLETRANSLATE(B3063, ""en"", ""vi"")"),"Bài hát có cao độ [R1A2N3G4E5] [oc0ta1ve2s3] và tuân theo nhịp [T1I2M3E4_5S6I7G8N9A0T1U2R3E4]. [te0mp1o2] của nó ở mức vừa phải và tăng dần lên [[N01U12M23_34B45A56R67S78]8 b9ar0s1]. Mặc dù [I1N2S3T4R5U6M7E8N9T0] được sử dụng trong bản giai điệu nhưng đó "&amp;"không phải là âm thanh chủ yếu được nghe.")</f>
        <v>Bài hát có cao độ [R1A2N3G4E5] [oc0ta1ve2s3] và tuân theo nhịp [T1I2M3E4_5S6I7G8N9A0T1U2R3E4]. [te0mp1o2] của nó ở mức vừa phải và tăng dần lên [[N01U12M23_34B45A56R67S78]8 b9ar0s1]. Mặc dù [I1N2S3T4R5U6M7E8N9T0] được sử dụng trong bản giai điệu nhưng đó không phải là âm thanh chủ yếu được nghe.</v>
      </c>
      <c r="D3063" s="2"/>
    </row>
    <row r="3064">
      <c r="A3064" s="1" t="s">
        <v>3015</v>
      </c>
      <c r="B3064" s="1" t="s">
        <v>4751</v>
      </c>
      <c r="C3064" s="2" t="str">
        <f>IFERROR(__xludf.DUMMYFUNCTION("GOOGLETRANSLATE(B3064, ""en"", ""vi"")"),"Với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s2ig"&amp;"3na4tu5re6] của nó khác thường, khác với tiêu chuẩn thông thường của thể loại [G1E2N3R4E5].")</f>
        <v>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s2ig3na4tu5re6] của nó khác thường, khác với tiêu chuẩn thông thường của thể loại [G1E2N3R4E5].</v>
      </c>
      <c r="D3064" s="2"/>
    </row>
    <row r="3065">
      <c r="A3065" s="1" t="s">
        <v>3200</v>
      </c>
      <c r="B3065" s="1" t="s">
        <v>4752</v>
      </c>
      <c r="C3065" s="2" t="str">
        <f>IFERROR(__xludf.DUMMYFUNCTION("GOOGLETRANSLATE(B3065, ""en"", ""vi"")"),"Bài hát này được tạo thành từ [[N01U12M23_34B45A56R67S78]8 b9ar0s1] và nằm ngoài ranh giới điển hình của thể loại [G1E2N3R4E5].")</f>
        <v>Bài hát này được tạo thành từ [[N01U12M23_34B45A56R67S78]8 b9ar0s1] và nằm ngoài ranh giới điển hình của thể loại [G1E2N3R4E5].</v>
      </c>
      <c r="D3065" s="2"/>
    </row>
    <row r="3066">
      <c r="A3066" s="1" t="s">
        <v>4753</v>
      </c>
      <c r="B3066" s="1" t="s">
        <v>4754</v>
      </c>
      <c r="C3066" s="2" t="str">
        <f>IFERROR(__xludf.DUMMYFUNCTION("GOOGLETRANSLATE(B3066, ""en"", ""vi"")"),"Việc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8[T91I02M13E24_35S46I57G68N79A80T91U02R13E2"&amp;"4]3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f>
        <v>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v>
      </c>
      <c r="D3066" s="2"/>
    </row>
    <row r="3067">
      <c r="A3067" s="1" t="s">
        <v>4755</v>
      </c>
      <c r="B3067" s="1" t="s">
        <v>4756</v>
      </c>
      <c r="C3067" s="2" t="str">
        <f>IFERROR(__xludf.DUMMYFUNCTION("GOOGLETRANSLATE(B3067, ""en"", ""vi"")"),"Bản nhạc có nhịp độ vừa phải và thể hiện phạm vi cao độ trong [R1A2N3G4E5] [oc0ta1ve2s3]. Tuy nhiên, phần sắp xếp của bài hát đã bỏ qua việc sử dụng [I1N2S3T4R5U6M7E8N9T0S1].")</f>
        <v>Bản nhạc có nhịp độ vừa phải và thể hiện phạm vi cao độ trong [R1A2N3G4E5] [oc0ta1ve2s3]. Tuy nhiên, phần sắp xếp của bài hát đã bỏ qua việc sử dụng [I1N2S3T4R5U6M7E8N9T0S1].</v>
      </c>
      <c r="D3067" s="2"/>
    </row>
    <row r="3068">
      <c r="A3068" s="1" t="s">
        <v>273</v>
      </c>
      <c r="B3068" s="1" t="s">
        <v>4757</v>
      </c>
      <c r="C3068" s="2" t="str">
        <f>IFERROR(__xludf.DUMMYFUNCTION("GOOGLETRANSLATE(B3068, ""en"", ""vi"")"),"Âm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dạ"&amp;"ng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nh"&amp;"iều phong cách âm nhạc khác nhau.")</f>
        <v>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nhiều phong cách âm nhạc khác nhau.</v>
      </c>
      <c r="D3068" s="2"/>
    </row>
    <row r="3069">
      <c r="A3069" s="1" t="s">
        <v>398</v>
      </c>
      <c r="B3069" s="1" t="s">
        <v>4758</v>
      </c>
      <c r="C3069" s="2" t="str">
        <f>IFERROR(__xludf.DUMMYFUNCTION("GOOGLETRANSLATE(B3069, ""en"", ""vi"")"),"Bài hát này có thời lượng [T1M213] giây và đồng hồ đo của nó là [T1I2M3E4_5S6I7G8N9A0T1U2R3E4].")</f>
        <v>Bài hát này có thời lượng [T1M213] giây và đồng hồ đo của nó là [T1I2M3E4_5S6I7G8N9A0T1U2R3E4].</v>
      </c>
      <c r="D3069" s="2"/>
    </row>
    <row r="3070">
      <c r="A3070" s="1" t="s">
        <v>4137</v>
      </c>
      <c r="B3070" s="1" t="s">
        <v>4759</v>
      </c>
      <c r="C3070" s="2" t="str">
        <f>IFERROR(__xludf.DUMMYFUNCTION("GOOGLETRANSLATE(B3070, ""en"", ""vi"")"),"Âm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[I1N2S3T4R5"&amp;"U6M7E8N9T0S1]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f>
        <v>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v>
      </c>
      <c r="D3070" s="2"/>
    </row>
    <row r="3071">
      <c r="A3071" s="1" t="s">
        <v>4760</v>
      </c>
      <c r="B3071" s="1" t="s">
        <v>4761</v>
      </c>
      <c r="C3071" s="2" t="str">
        <f>IFERROR(__xludf.DUMMYFUNCTION("GOOGLETRANSLATE(B3071, ""en"", ""vi"")"),"Âm nhạc có [te0mp1o2] nhẹ nhàng và bản nhạc giai điệu được tạo ra mà không cần sử dụng nhạc cụ. Việc sử dụng [[K01E12Y23]3 k4ey5] mang đến cho bản nhạc này một chất lượng cảm xúc đặc biệt, truyền tải [E1M2O3T4I5O6N7] đến người nghe.")</f>
        <v>Âm nhạc có [te0mp1o2] nhẹ nhàng và bản nhạc giai điệu được tạo ra mà không cần sử dụng nhạc cụ. Việc sử dụng [[K01E12Y23]3 k4ey5] mang đến cho bản nhạc này một chất lượng cảm xúc đặc biệt, truyền tải [E1M2O3T4I5O6N7] đến người nghe.</v>
      </c>
      <c r="D3071" s="2"/>
    </row>
    <row r="3072">
      <c r="A3072" s="1" t="s">
        <v>1132</v>
      </c>
      <c r="B3072" s="1" t="s">
        <v>4762</v>
      </c>
      <c r="C3072" s="2" t="str">
        <f>IFERROR(__xludf.DUMMYFUNCTION("GOOGLETRANSLATE(B3072, ""en"", ""vi"")"),"Âm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đ"&amp;"ặc trưng điển hình của thể loại [G1E2N3R4E5]. Kết hợp lại với nhau, những yếu tố này tạo nên một sản phẩm âm nhạc hấp dẫn và đặc biệt.")</f>
        <v>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đặc trưng điển hình của thể loại [G1E2N3R4E5]. Kết hợp lại với nhau, những yếu tố này tạo nên một sản phẩm âm nhạc hấp dẫn và đặc biệt.</v>
      </c>
      <c r="D3072" s="2"/>
    </row>
    <row r="3073">
      <c r="A3073" s="1" t="s">
        <v>4763</v>
      </c>
      <c r="B3073" s="1" t="s">
        <v>4764</v>
      </c>
      <c r="C3073" s="2" t="str">
        <f>IFERROR(__xludf.DUMMYFUNCTION("GOOGLETRANSLATE(B3073, ""en"", ""vi"")"),"[E1M2O3T4I5O6N7] tỏa ra từ âm nhạc khi nó di chuyển ở tốc độ cân bằng được xác định bởi độ dài [[N01U12M23_34B45A56R67S78]8 b9ar0s1].")</f>
        <v>[E1M2O3T4I5O6N7] tỏa ra từ âm nhạc khi nó di chuyển ở tốc độ cân bằng được xác định bởi độ dài [[N01U12M23_34B45A56R67S78]8 b9ar0s1].</v>
      </c>
      <c r="D3073" s="2"/>
    </row>
    <row r="3074">
      <c r="A3074" s="1" t="s">
        <v>4765</v>
      </c>
      <c r="B3074" s="1" t="s">
        <v>4766</v>
      </c>
      <c r="C3074" s="2" t="str">
        <f>IFERROR(__xludf.DUMMYFUNCTION("GOOGLETRANSLATE(B3074, ""en"", ""vi"")"),"Bài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của"&amp;"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f>
        <v>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v>
      </c>
      <c r="D3074" s="2"/>
    </row>
    <row r="3075">
      <c r="A3075" s="1" t="s">
        <v>1705</v>
      </c>
      <c r="B3075" s="1" t="s">
        <v>4767</v>
      </c>
      <c r="C3075" s="2" t="str">
        <f>IFERROR(__xludf.DUMMYFUNCTION("GOOGLETRANSLATE(B3075, ""en"", ""vi"")"),"Phạm vi cao độ giới hạn của âm nhạc là [R1A2N3G4E5] [oc0ta1ve2s3] cho phép nhấn mạnh hơn vào các sắc thái của giai điệu và nhịp điệu, trong khi bản nhạc kéo dài trong [T1M213] giây có nhịp nặng.")</f>
        <v>Phạm vi cao độ giới hạn của âm nhạc là [R1A2N3G4E5] [oc0ta1ve2s3] cho phép nhấn mạnh hơn vào các sắc thái của giai điệu và nhịp điệu, trong khi bản nhạc kéo dài trong [T1M213] giây có nhịp nặng.</v>
      </c>
      <c r="D3075" s="2"/>
    </row>
    <row r="3076">
      <c r="A3076" s="1" t="s">
        <v>1457</v>
      </c>
      <c r="B3076" s="1" t="s">
        <v>4768</v>
      </c>
      <c r="C3076" s="2" t="str">
        <f>IFERROR(__xludf.DUMMYFUNCTION("GOOGLETRANSLATE(B3076, ""en"", ""vi"")"),"Loại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ch"&amp;"uẩn, bao gồm [T1I2M3E4_5S6I7G8N9A0T1U2R3E4]. Nhìn chung, những yếu tố này kết hợp với nhau để tạo nên một bản nhạc thực sự đáng chú ý và đặc biệt.")</f>
        <v>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chuẩn, bao gồm [T1I2M3E4_5S6I7G8N9A0T1U2R3E4]. Nhìn chung, những yếu tố này kết hợp với nhau để tạo nên một bản nhạc thực sự đáng chú ý và đặc biệt.</v>
      </c>
      <c r="D3076" s="2"/>
    </row>
    <row r="3077">
      <c r="A3077" s="1" t="s">
        <v>452</v>
      </c>
      <c r="B3077" s="1" t="s">
        <v>4769</v>
      </c>
      <c r="C3077" s="2" t="str">
        <f>IFERROR(__xludf.DUMMYFUNCTION("GOOGLETRANSLATE(B3077, ""en"", ""vi"")"),"Nó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[te0mp1o"&amp;"2] thấp của dòng nhạc này rất phù hợp để thư giãn và tạo ra bầu không khí yên bình.")</f>
        <v>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[te0mp1o2] thấp của dòng nhạc này rất phù hợp để thư giãn và tạo ra bầu không khí yên bình.</v>
      </c>
      <c r="D3077" s="2"/>
    </row>
    <row r="3078">
      <c r="A3078" s="1" t="s">
        <v>1488</v>
      </c>
      <c r="B3078" s="1" t="s">
        <v>4770</v>
      </c>
      <c r="C3078" s="2" t="str">
        <f>IFERROR(__xludf.DUMMYFUNCTION("GOOGLETRANSLATE(B3078, ""en"", ""vi"")"),"Với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[I1"&amp;"N2S3T4R5U6M7E8N9T0S1]. [ti0me1 s2ig3na4tu5re6] của bài hát không bình thường, được đặt thành [T1I2M3E4_5S6I7G8N9A0T1U2R3E4], trong khi được phát ở tốc độ vừa phải. Nhìn chung, âm nhạc được xác định bởi [E1M2O3T4I5O6N7].")</f>
        <v>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[I1N2S3T4R5U6M7E8N9T0S1]. [ti0me1 s2ig3na4tu5re6] của bài hát không bình thường, được đặt thành [T1I2M3E4_5S6I7G8N9A0T1U2R3E4], trong khi được phát ở tốc độ vừa phải. Nhìn chung, âm nhạc được xác định bởi [E1M2O3T4I5O6N7].</v>
      </c>
      <c r="D3078" s="2"/>
    </row>
    <row r="3079">
      <c r="A3079" s="1" t="s">
        <v>4771</v>
      </c>
      <c r="B3079" s="1" t="s">
        <v>4772</v>
      </c>
      <c r="C3079" s="2" t="str">
        <f>IFERROR(__xludf.DUMMYFUNCTION("GOOGLETRANSLATE(B3079, ""en"", ""vi"")"),"Đoạn giai điệu trong bài hát này không sử dụng [I1N2S3T4R5U6M7E8N9T0], nhưng nó có nhịp nhanh và nhịp điệu rất dễ nghe trên tai. Trên thực tế, sáng tác của bài hát này hoàn toàn không liên quan đến việc sử dụng [I1N2S3T4R5U6M7E8N9T0S1].")</f>
        <v>Đoạn giai điệu trong bài hát này không sử dụng [I1N2S3T4R5U6M7E8N9T0], nhưng nó có nhịp nhanh và nhịp điệu rất dễ nghe trên tai. Trên thực tế, sáng tác của bài hát này hoàn toàn không liên quan đến việc sử dụng [I1N2S3T4R5U6M7E8N9T0S1].</v>
      </c>
      <c r="D3079" s="2"/>
    </row>
    <row r="3080">
      <c r="A3080" s="1" t="s">
        <v>4773</v>
      </c>
      <c r="B3080" s="1" t="s">
        <v>4774</v>
      </c>
      <c r="C3080" s="2" t="str">
        <f>IFERROR(__xludf.DUMMYFUNCTION("GOOGLETRANSLATE(B3080, ""en"", ""vi"")"),"Trong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tĩnh"&amp;", mang lại cảm giác êm dịu cho tổng thể âm thanh. Điều thú vị là, [ti0me1 s2ig3na4tu5re6] được chọn cho bài hát này không phải là phổ biến, mang lại cho nó một chất lượng đặc biệt và có lẽ mang tính thử nghiệm.")</f>
        <v>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 mang lại cảm giác êm dịu cho tổng thể âm thanh. Điều thú vị là, [ti0me1 s2ig3na4tu5re6] được chọn cho bài hát này không phải là phổ biến, mang lại cho nó một chất lượng đặc biệt và có lẽ mang tính thử nghiệm.</v>
      </c>
      <c r="D3080" s="2"/>
    </row>
    <row r="3081">
      <c r="A3081" s="1" t="s">
        <v>1555</v>
      </c>
      <c r="B3081" s="1" t="s">
        <v>4775</v>
      </c>
      <c r="C3081" s="2" t="str">
        <f>IFERROR(__xludf.DUMMYFUNCTION("GOOGLETRANSLATE(B3081, ""en"", ""vi"")"),"Bài hát có giai điệu [te0mp1o2] nhẹ nhàng và thời lượng phát là [T1M213] giây.")</f>
        <v>Bài hát có giai điệu [te0mp1o2] nhẹ nhàng và thời lượng phát là [T1M213] giây.</v>
      </c>
      <c r="D3081" s="2"/>
    </row>
    <row r="3082">
      <c r="A3082" s="1" t="s">
        <v>4776</v>
      </c>
      <c r="B3082" s="1" t="s">
        <v>4777</v>
      </c>
      <c r="C3082" s="2" t="str">
        <f>IFERROR(__xludf.DUMMYFUNCTION("GOOGLETRANSLATE(B3082, ""en"", ""vi"")"),"Bản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"&amp;"cách thông thường của [A1R2T3I4S5T6], khiến nó nổi bật so với các tác phẩm khác của họ.")</f>
        <v>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cách thông thường của [A1R2T3I4S5T6], khiến nó nổi bật so với các tác phẩm khác của họ.</v>
      </c>
      <c r="D3082" s="2"/>
    </row>
    <row r="3083">
      <c r="A3083" s="1" t="s">
        <v>3710</v>
      </c>
      <c r="B3083" s="1" t="s">
        <v>4778</v>
      </c>
      <c r="C3083" s="2" t="str">
        <f>IFERROR(__xludf.DUMMYFUNCTION("GOOGLETRANSLATE(B3083, ""en"", ""vi"")"),"Loại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"&amp;"điệu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trư"&amp;"ng của phong cách [G1E2N3R4E5] nhưng bài hát này vẫn nổi bật theo cách riêng của nó.")</f>
        <v>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trưng của phong cách [G1E2N3R4E5] nhưng bài hát này vẫn nổi bật theo cách riêng của nó.</v>
      </c>
      <c r="D3083" s="2"/>
    </row>
    <row r="3084">
      <c r="A3084" s="1" t="s">
        <v>1243</v>
      </c>
      <c r="B3084" s="1" t="s">
        <v>4779</v>
      </c>
      <c r="C3084" s="2" t="str">
        <f>IFERROR(__xludf.DUMMYFUNCTION("GOOGLETRANSLATE(B3084, ""en"", ""vi"")"),"Với phạm vi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b"&amp;"ài hát này, bạn sẽ không nghe thấy bất kỳ [I1N2S3T4R5U6M7E8N9T0S1] nào và nhịp điệu của âm nhạc tuân theo [T1I2M3E4_5S6I7G8N9A0T1U2R3E4]. Mặc dù có tiết tấu nhanh nhưng bài hát vẫn nổi bật so với âm thanh [G1E2N3R4E5] đặc trưng.")</f>
        <v>Với phạm vi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bài hát này, bạn sẽ không nghe thấy bất kỳ [I1N2S3T4R5U6M7E8N9T0S1] nào và nhịp điệu của âm nhạc tuân theo [T1I2M3E4_5S6I7G8N9A0T1U2R3E4]. Mặc dù có tiết tấu nhanh nhưng bài hát vẫn nổi bật so với âm thanh [G1E2N3R4E5] đặc trưng.</v>
      </c>
      <c r="D3084" s="2"/>
    </row>
    <row r="3085">
      <c r="A3085" s="1" t="s">
        <v>2237</v>
      </c>
      <c r="B3085" s="1" t="s">
        <v>4780</v>
      </c>
      <c r="C3085" s="2" t="str">
        <f>IFERROR(__xludf.DUMMYFUNCTION("GOOGLETRANSLATE(B3085, ""en"", ""vi"")"),"Phong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"&amp;"điệu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thời"&amp;" gian chạy [T1M213] giây. Nhìn chung, bài hát này thể hiện sự pha trộn độc đáo giữa các yếu tố âm nhạc khiến nó trở nên nổi bật trong thể loại và để lại ấn tượng lâu dài cho người nghe.")</f>
        <v>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 gian chạy [T1M213] giây. Nhìn chung, bài hát này thể hiện sự pha trộn độc đáo giữa các yếu tố âm nhạc khiến nó trở nên nổi bật trong thể loại và để lại ấn tượng lâu dài cho người nghe.</v>
      </c>
      <c r="D3085" s="2"/>
    </row>
    <row r="3086">
      <c r="A3086" s="1" t="s">
        <v>142</v>
      </c>
      <c r="B3086" s="1" t="s">
        <v>4781</v>
      </c>
      <c r="C3086" s="2" t="str">
        <f>IFERROR(__xludf.DUMMYFUNCTION("GOOGLETRANSLATE(B3086, ""en"", ""vi"")"),"Để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"&amp;"Trong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f>
        <v>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v>
      </c>
      <c r="D3086" s="2"/>
    </row>
    <row r="3087">
      <c r="A3087" s="1" t="s">
        <v>4782</v>
      </c>
      <c r="B3087" s="1" t="s">
        <v>4783</v>
      </c>
      <c r="C3087" s="2" t="str">
        <f>IFERROR(__xludf.DUMMYFUNCTION("GOOGLETRANSLATE(B3087, ""en"", ""vi"")"),"Bản nhạc giai điệu của bản nhạc này cố ý loại trừ một nhạc cụ cụ thể và mang lại trải nghiệm nghe đa dạng và sống động với dải cao độ trải dài [R1A2N3G4E5] [oc0ta1ve2s3]. Độ dài của bài hát này là [T1M213] giây và hoàn toàn không có [I1N2S3T4R5U6M7E8N9T0S"&amp;"1], tạo nên âm thanh độc đáo khiến nó khác biệt với các bản nhạc khác.")</f>
        <v>Bản nhạc giai điệu của bản nhạc này cố ý loại trừ một nhạc cụ cụ thể và mang lại trải nghiệm nghe đa dạng và sống động với dải cao độ trải dài [R1A2N3G4E5] [oc0ta1ve2s3]. Độ dài của bài hát này là [T1M213] giây và hoàn toàn không có [I1N2S3T4R5U6M7E8N9T0S1], tạo nên âm thanh độc đáo khiến nó khác biệt với các bản nhạc khác.</v>
      </c>
      <c r="D3087" s="2"/>
    </row>
    <row r="3088">
      <c r="A3088" s="1" t="s">
        <v>4784</v>
      </c>
      <c r="B3088" s="1" t="s">
        <v>4785</v>
      </c>
      <c r="C3088" s="2" t="str">
        <f>IFERROR(__xludf.DUMMYFUNCTION("GOOGLETRANSLATE(B3088, ""en"", ""vi"")"),"Việc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s"&amp;"ự thể hiện thực sự của phong cách [G1E2N3R4E5] cổ điển, bao gồm tổng cộng [[N01U12M23_34B45A56R67S78]8 b9ar0s1].")</f>
        <v>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sự thể hiện thực sự của phong cách [G1E2N3R4E5] cổ điển, bao gồm tổng cộng [[N01U12M23_34B45A56R67S78]8 b9ar0s1].</v>
      </c>
      <c r="D3088" s="2"/>
    </row>
    <row r="3089">
      <c r="A3089" s="1" t="s">
        <v>541</v>
      </c>
      <c r="B3089" s="1" t="s">
        <v>4786</v>
      </c>
      <c r="C3089" s="2" t="str">
        <f>IFERROR(__xludf.DUMMYFUNCTION("GOOGLETRANSLATE(B3089, ""en"", ""vi"")"),"Bài hát có tiết tấu nhanh với [ti0me1 s2ig3na4tu5re6 o7f 8[T91I02M13E24_35S46I57G68N79A80T91U02R13E24]3] tạo nhịp điệu sôi động cho bản nhạc.")</f>
        <v>Bài hát có tiết tấu nhanh với [ti0me1 s2ig3na4tu5re6 o7f 8[T91I02M13E24_35S46I57G68N79A80T91U02R13E24]3] tạo nhịp điệu sôi động cho bản nhạc.</v>
      </c>
      <c r="D3089" s="2"/>
    </row>
    <row r="3090">
      <c r="A3090" s="1" t="s">
        <v>35</v>
      </c>
      <c r="B3090" s="1" t="s">
        <v>4787</v>
      </c>
      <c r="C3090" s="2" t="str">
        <f>IFERROR(__xludf.DUMMYFUNCTION("GOOGLETRANSLATE(B3090, ""en"", ""vi"")"),"Bài hát này đã chọn không kết hợp nhạc cụ và có thời gian chạy là [T1M213] giây.")</f>
        <v>Bài hát này đã chọn không kết hợp nhạc cụ và có thời gian chạy là [T1M213] giây.</v>
      </c>
      <c r="D3090" s="2"/>
    </row>
    <row r="3091">
      <c r="A3091" s="1" t="s">
        <v>535</v>
      </c>
      <c r="B3091" s="1" t="s">
        <v>4788</v>
      </c>
      <c r="C3091" s="2" t="str">
        <f>IFERROR(__xludf.DUMMYFUNCTION("GOOGLETRANSLATE(B3091, ""en"", ""vi"")"),"Bản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tr"&amp;"ọng trong việc tạo ra âm nhạc, có tính chất độc đáo [[T01I12M23E34_45S56I67G78N89A90T01U12R23E34]4 t5im6e 7si8gn9at0ur1e2]. Với âm thanh [te0mp1o2] nhẹ nhàng, bản nhạc này khác với đặc điểm cổ điển của âm thanh [G1E2N3R4E5].")</f>
        <v>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trọng trong việc tạo ra âm nhạc, có tính chất độc đáo [[T01I12M23E34_45S56I67G78N89A90T01U12R23E34]4 t5im6e 7si8gn9at0ur1e2]. Với âm thanh [te0mp1o2] nhẹ nhàng, bản nhạc này khác với đặc điểm cổ điển của âm thanh [G1E2N3R4E5].</v>
      </c>
      <c r="D3091" s="2"/>
    </row>
    <row r="3092">
      <c r="A3092" s="1" t="s">
        <v>4789</v>
      </c>
      <c r="B3092" s="1" t="s">
        <v>4790</v>
      </c>
      <c r="C3092" s="2" t="str">
        <f>IFERROR(__xludf.DUMMYFUNCTION("GOOGLETRANSLATE(B3092, ""en"", ""vi"")"),"Âm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ng"&amp;"hiệm quyến rũ và đáng nhớ. Thời lượng của bài hát là [T1M213] giây, trong đó nhịp điệu nặng nề luôn hiện diện, góp phần tạo nên tính chất mạnh mẽ và hấp dẫn của bài hát.")</f>
        <v>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nghiệm quyến rũ và đáng nhớ. Thời lượng của bài hát là [T1M213] giây, trong đó nhịp điệu nặng nề luôn hiện diện, góp phần tạo nên tính chất mạnh mẽ và hấp dẫn của bài hát.</v>
      </c>
      <c r="D3092" s="2"/>
    </row>
    <row r="3093">
      <c r="A3093" s="1" t="s">
        <v>217</v>
      </c>
      <c r="B3093" s="1" t="s">
        <v>4791</v>
      </c>
      <c r="C3093" s="2" t="str">
        <f>IFERROR(__xludf.DUMMYFUNCTION("GOOGLETRANSLATE(B3093, ""en"", ""vi"")"),"[[K01E12Y23]3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k"&amp;"4ey5] đều tạo thêm chiều sâu và cảm xúc cho âm nhạc, để lại ấn tượng lâu dài cho người nghe. Nếu không có [ke0y1] này, âm nhạc sẽ không còn như xưa và sức ảnh hưởng của nó sẽ giảm đi rất nhiều.")</f>
        <v>[[K01E12Y23]3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k4ey5] đều tạo thêm chiều sâu và cảm xúc cho âm nhạc, để lại ấn tượng lâu dài cho người nghe. Nếu không có [ke0y1] này, âm nhạc sẽ không còn như xưa và sức ảnh hưởng của nó sẽ giảm đi rất nhiều.</v>
      </c>
      <c r="D3093" s="2"/>
    </row>
    <row r="3094">
      <c r="A3094" s="1" t="s">
        <v>416</v>
      </c>
      <c r="B3094" s="1" t="s">
        <v>4792</v>
      </c>
      <c r="C3094" s="2" t="str">
        <f>IFERROR(__xludf.DUMMYFUNCTION("GOOGLETRANSLATE(B3094, ""en"", ""vi"")"),"Đặc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[T1M2"&amp;"13]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"&amp;"tạo ra trải nghiệm nghe hấp dẫn và lôi cuốn.")</f>
        <v>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tạo ra trải nghiệm nghe hấp dẫn và lôi cuốn.</v>
      </c>
      <c r="D3094" s="2"/>
    </row>
    <row r="3095">
      <c r="A3095" s="1" t="s">
        <v>4793</v>
      </c>
      <c r="B3095" s="1" t="s">
        <v>4794</v>
      </c>
      <c r="C3095" s="2" t="str">
        <f>IFERROR(__xludf.DUMMYFUNCTION("GOOGLETRANSLATE(B3095, ""en"", ""vi"")"),"[te0mp1o2]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"&amp;"[[N01U12M23_34B45A56R67S78]8 b9ar0s1], bài hát này phá vỡ mọi ranh giới và mang đến trải nghiệm âm nhạc độc đáo.")</f>
        <v>[te0mp1o2]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[[N01U12M23_34B45A56R67S78]8 b9ar0s1], bài hát này phá vỡ mọi ranh giới và mang đến trải nghiệm âm nhạc độc đáo.</v>
      </c>
      <c r="D3095" s="2"/>
    </row>
    <row r="3096">
      <c r="A3096" s="1" t="s">
        <v>1126</v>
      </c>
      <c r="B3096" s="1" t="s">
        <v>4795</v>
      </c>
      <c r="C3096" s="2" t="str">
        <f>IFERROR(__xludf.DUMMYFUNCTION("GOOGLETRANSLATE(B3096, ""en"", ""vi"")"),"Trải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thêm"&amp;"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"&amp;"sự quyến rũ và đáng nhớ.")</f>
        <v>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sự quyến rũ và đáng nhớ.</v>
      </c>
      <c r="D3096" s="2"/>
    </row>
    <row r="3097">
      <c r="A3097" s="1" t="s">
        <v>4796</v>
      </c>
      <c r="B3097" s="1" t="s">
        <v>4797</v>
      </c>
      <c r="C3097" s="2" t="str">
        <f>IFERROR(__xludf.DUMMYFUNCTION("GOOGLETRANSLATE(B3097, ""en"", ""vi"")"),"Bản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sứ"&amp;"c ảnh hưởng mạnh mẽ.")</f>
        <v>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sức ảnh hưởng mạnh mẽ.</v>
      </c>
      <c r="D3097" s="2"/>
    </row>
    <row r="3098">
      <c r="A3098" s="1" t="s">
        <v>4798</v>
      </c>
      <c r="B3098" s="1" t="s">
        <v>4799</v>
      </c>
      <c r="C3098" s="2" t="str">
        <f>IFERROR(__xludf.DUMMYFUNCTION("GOOGLETRANSLATE(B3098, ""en"", ""vi"")"),"Âm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p"&amp;"hong cách đặc trưng của [A1R2T3I4S5T6] và việc sử dụng [[T01I12M23E34_45S56I67G78N89A90T01U12R23E34]4 t5im6e 7si8gn9at0ur1e2], âm nhạc tạo ra trải nghiệm nghe độc ​​đáo thể hiện tài năng âm nhạc và tầm nhìn sáng tạo của nghệ sĩ.")</f>
        <v>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phong cách đặc trưng của [A1R2T3I4S5T6] và việc sử dụng [[T01I12M23E34_45S56I67G78N89A90T01U12R23E34]4 t5im6e 7si8gn9at0ur1e2], âm nhạc tạo ra trải nghiệm nghe độc ​​đáo thể hiện tài năng âm nhạc và tầm nhìn sáng tạo của nghệ sĩ.</v>
      </c>
      <c r="D3098" s="2"/>
    </row>
    <row r="3099">
      <c r="A3099" s="1" t="s">
        <v>650</v>
      </c>
      <c r="B3099" s="1" t="s">
        <v>4800</v>
      </c>
      <c r="C3099" s="2" t="str">
        <f>IFERROR(__xludf.DUMMYFUNCTION("GOOGLETRANSLATE(B3099, ""en"", ""vi"")"),"Nhịp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[te0mp1o2]"&amp;" và máy đo nhịp tạo nên trải nghiệm âm nhạc gắn kết, vừa hấp dẫn vừa dễ theo dõi cho người nghe.")</f>
        <v>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 và máy đo nhịp tạo nên trải nghiệm âm nhạc gắn kết, vừa hấp dẫn vừa dễ theo dõi cho người nghe.</v>
      </c>
      <c r="D3099" s="2"/>
    </row>
    <row r="3100">
      <c r="A3100" s="1" t="s">
        <v>1152</v>
      </c>
      <c r="B3100" s="1" t="s">
        <v>4801</v>
      </c>
      <c r="C3100" s="2" t="str">
        <f>IFERROR(__xludf.DUMMYFUNCTION("GOOGLETRANSLATE(B3100, ""en"", ""vi"")"),"[[K01E12Y23]3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đắ"&amp;"m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f>
        <v>[[K01E12Y23]3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v>
      </c>
      <c r="D3100" s="2"/>
    </row>
    <row r="3101">
      <c r="A3101" s="1" t="s">
        <v>4802</v>
      </c>
      <c r="B3101" s="1" t="s">
        <v>4803</v>
      </c>
      <c r="C3101" s="2" t="str">
        <f>IFERROR(__xludf.DUMMYFUNCTION("GOOGLETRANSLATE(B3101, ""en"", ""vi"")"),"Âm nhạc gợi lên [E1M2O3T4I5O6N7] thông qua trải nghiệm lôi cuốn và đáng nhớ, một phần là do sự lựa chọn [[K01E12Y23]3 k4ey5]. Bài hát này, với thời lượng chạy [T1M213] giây, được làm phong phú thêm bằng cách sử dụng [I1N2S3T4R5U6M7E8N9T0S1].")</f>
        <v>Âm nhạc gợi lên [E1M2O3T4I5O6N7] thông qua trải nghiệm lôi cuốn và đáng nhớ, một phần là do sự lựa chọn [[K01E12Y23]3 k4ey5]. Bài hát này, với thời lượng chạy [T1M213] giây, được làm phong phú thêm bằng cách sử dụng [I1N2S3T4R5U6M7E8N9T0S1].</v>
      </c>
      <c r="D3101" s="2"/>
    </row>
    <row r="3102">
      <c r="A3102" s="1" t="s">
        <v>4804</v>
      </c>
      <c r="B3102" s="1" t="s">
        <v>4805</v>
      </c>
      <c r="C3102" s="2" t="str">
        <f>IFERROR(__xludf.DUMMYFUNCTION("GOOGLETRANSLATE(B3102, ""en"", ""vi"")"),"Nhạc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ng"&amp;"hiệm nghe tổng thể dễ chịu.")</f>
        <v>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nghiệm nghe tổng thể dễ chịu.</v>
      </c>
      <c r="D3102" s="2"/>
    </row>
    <row r="3103">
      <c r="A3103" s="1" t="s">
        <v>1025</v>
      </c>
      <c r="B3103" s="1" t="s">
        <v>4806</v>
      </c>
      <c r="C3103" s="2" t="str">
        <f>IFERROR(__xludf.DUMMYFUNCTION("GOOGLETRANSLATE(B3103, ""en"", ""vi"")"),"Bài hát này có thời lượng [T1M213] giây và có nhịp điệu rất tĩnh lặng và yên bình.")</f>
        <v>Bài hát này có thời lượng [T1M213] giây và có nhịp điệu rất tĩnh lặng và yên bình.</v>
      </c>
      <c r="D3103" s="2"/>
    </row>
    <row r="3104">
      <c r="A3104" s="1" t="s">
        <v>1261</v>
      </c>
      <c r="B3104" s="1" t="s">
        <v>4807</v>
      </c>
      <c r="C3104" s="2" t="str">
        <f>IFERROR(__xludf.DUMMYFUNCTION("GOOGLETRANSLATE(B3104, ""en"", ""vi"")"),"Bài hát có nhịp điệu chậm và có nhịp [T1I2M3E4_5S6I7G8N9A0T1U2R3E4] trong âm nhạc.")</f>
        <v>Bài hát có nhịp điệu chậm và có nhịp [T1I2M3E4_5S6I7G8N9A0T1U2R3E4] trong âm nhạc.</v>
      </c>
      <c r="D3104" s="2"/>
    </row>
    <row r="3105">
      <c r="A3105" s="1" t="s">
        <v>4808</v>
      </c>
      <c r="B3105" s="1" t="s">
        <v>4809</v>
      </c>
      <c r="C3105" s="2" t="str">
        <f>IFERROR(__xludf.DUMMYFUNCTION("GOOGLETRANSLATE(B3105, ""en"", ""vi"")"),"Với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"&amp;"này là [I1N2S3T4R5U6M7E8N9T0S1]. Nó có âm thanh [te0mp1o2] chậm, đại diện cho âm thanh [G1E2N3R4E5] điển hình. Độ dài của bài hát được xác định bởi [[N01U12M23_34B45A56R67S78]8 b9ar0s1].")</f>
        <v>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này là [I1N2S3T4R5U6M7E8N9T0S1]. Nó có âm thanh [te0mp1o2] chậm, đại diện cho âm thanh [G1E2N3R4E5] điển hình. Độ dài của bài hát được xác định bởi [[N01U12M23_34B45A56R67S78]8 b9ar0s1].</v>
      </c>
      <c r="D3105" s="2"/>
    </row>
    <row r="3106">
      <c r="A3106" s="1" t="s">
        <v>521</v>
      </c>
      <c r="B3106" s="1" t="s">
        <v>4810</v>
      </c>
      <c r="C3106" s="2" t="str">
        <f>IFERROR(__xludf.DUMMYFUNCTION("GOOGLETRANSLATE(B3106, ""en"", ""vi"")"),"Bản nhạc có thời lượng [T1M213] giây và phạm vi cao độ của nó nằm trong [R1A2N3G4E5] [oc0ta1ve2s3].")</f>
        <v>Bản nhạc có thời lượng [T1M213] giây và phạm vi cao độ của nó nằm trong [R1A2N3G4E5] [oc0ta1ve2s3].</v>
      </c>
      <c r="D3106" s="2"/>
    </row>
    <row r="3107">
      <c r="A3107" s="1" t="s">
        <v>1144</v>
      </c>
      <c r="B3107" s="1" t="s">
        <v>4811</v>
      </c>
      <c r="C3107" s="2" t="str">
        <f>IFERROR(__xludf.DUMMYFUNCTION("GOOGLETRANSLATE(B3107, ""en"", ""vi"")"),"Âm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cũng"&amp;"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[G"&amp;"1E2N3R4E5].")</f>
        <v>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[G1E2N3R4E5].</v>
      </c>
      <c r="D3107" s="2"/>
    </row>
    <row r="3108">
      <c r="A3108" s="1" t="s">
        <v>4812</v>
      </c>
      <c r="B3108" s="1" t="s">
        <v>4813</v>
      </c>
      <c r="C3108" s="2" t="str">
        <f>IFERROR(__xludf.DUMMYFUNCTION("GOOGLETRANSLATE(B3108, ""en"", ""vi"")"),"Bài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"&amp;"[T1M213] giây.")</f>
        <v>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[T1M213] giây.</v>
      </c>
      <c r="D3108" s="2"/>
    </row>
    <row r="3109">
      <c r="A3109" s="1" t="s">
        <v>92</v>
      </c>
      <c r="B3109" s="1" t="s">
        <v>4814</v>
      </c>
      <c r="C3109" s="2" t="str">
        <f>IFERROR(__xludf.DUMMYFUNCTION("GOOGLETRANSLATE(B3109, ""en"", ""vi"")"),"Phần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b"&amp;"ản nhạc chạy trong [T1M213] giây. Mặc dù lược bỏ [I1N2S3T4R5U6M7E8N9T0S1] trong cách sắp xếp, âm nhạc vẫn duy trì tốc độ nhanh và tuân theo [ti0me1 s2ig3na4tu5re6 o7f 8[T91I02M13E24_35S46I57G68N79A80T91U02R13E24]3]. Nó khác biệt với truyền thống về phong "&amp;"cách [G1E2N3R4E5], tạo ra âm thanh độc đáo và sáng tạo.")</f>
        <v>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bản nhạc chạy trong [T1M213] giây. Mặc dù lược bỏ [I1N2S3T4R5U6M7E8N9T0S1] trong cách sắp xếp, âm nhạc vẫn duy trì tốc độ nhanh và tuân theo [ti0me1 s2ig3na4tu5re6 o7f 8[T91I02M13E24_35S46I57G68N79A80T91U02R13E24]3]. Nó khác biệt với truyền thống về phong cách [G1E2N3R4E5], tạo ra âm thanh độc đáo và sáng tạo.</v>
      </c>
      <c r="D3109" s="2"/>
    </row>
    <row r="3110">
      <c r="A3110" s="1" t="s">
        <v>4815</v>
      </c>
      <c r="B3110" s="1" t="s">
        <v>4816</v>
      </c>
      <c r="C3110" s="2" t="str">
        <f>IFERROR(__xludf.DUMMYFUNCTION("GOOGLETRANSLATE(B3110, ""en"", ""vi"")"),"[[K01E12Y23]3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7si8gn9at0ur"&amp;"1e2] không chuẩn. Âm nhạc trở nên sống động hơn nhờ sử dụng [I1N2S3T4R5U6M7E8N9T0S1], khi bài hát di chuyển vừa phải trên [[N01U12M23_34B45A56R67S78]8 b9ar0s1].")</f>
        <v>[[K01E12Y23]3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7si8gn9at0ur1e2] không chuẩn. Âm nhạc trở nên sống động hơn nhờ sử dụng [I1N2S3T4R5U6M7E8N9T0S1], khi bài hát di chuyển vừa phải trên [[N01U12M23_34B45A56R67S78]8 b9ar0s1].</v>
      </c>
      <c r="D3110" s="2"/>
    </row>
    <row r="3111">
      <c r="A3111" s="1" t="s">
        <v>4817</v>
      </c>
      <c r="B3111" s="1" t="s">
        <v>4818</v>
      </c>
      <c r="C3111" s="2" t="str">
        <f>IFERROR(__xludf.DUMMYFUNCTION("GOOGLETRANSLATE(B3111, ""en"", ""vi"")"),"[[K01E12Y23]3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s"&amp;"ử dụng [I1N2S3T4R5U6M7E8N9T0S1]. Mặc dù vậy, bài hát vẫn có sức ảnh hưởng và đáng nhớ nhờ vào [ke0y1] và beat.")</f>
        <v>[[K01E12Y23]3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sử dụng [I1N2S3T4R5U6M7E8N9T0S1]. Mặc dù vậy, bài hát vẫn có sức ảnh hưởng và đáng nhớ nhờ vào [ke0y1] và beat.</v>
      </c>
      <c r="D3111" s="2"/>
    </row>
    <row r="3112">
      <c r="A3112" s="1" t="s">
        <v>2654</v>
      </c>
      <c r="B3112" s="1" t="s">
        <v>4819</v>
      </c>
      <c r="C3112" s="2" t="str">
        <f>IFERROR(__xludf.DUMMYFUNCTION("GOOGLETRANSLATE(B3112, ""en"", ""vi"")"),"[ti0me1 s2ig3na4tu5re6] của bài hát này không phải là điển hình, nhưng việc bổ sung các nhạc cụ sẽ nâng cao khả năng sáng tác âm nhạc.")</f>
        <v>[ti0me1 s2ig3na4tu5re6] của bài hát này không phải là điển hình, nhưng việc bổ sung các nhạc cụ sẽ nâng cao khả năng sáng tác âm nhạc.</v>
      </c>
      <c r="D3112" s="2"/>
    </row>
    <row r="3113">
      <c r="A3113" s="1" t="s">
        <v>4820</v>
      </c>
      <c r="B3113" s="1" t="s">
        <v>4821</v>
      </c>
      <c r="C3113" s="2" t="str">
        <f>IFERROR(__xludf.DUMMYFUNCTION("GOOGLETRANSLATE(B3113, ""en"", ""vi"")"),"Bản nhạc này được sáng tác theo [[K01E12Y23]3 k4ey5] và là ví dụ điển hình của thể loại [G1E2N3R4E5]. [te0mp1o2] của bài hát này vừa phải, và [T1I2M3E4_5S6I7G8N9A0T1U2R3E4] là thước đo của âm nhạc.")</f>
        <v>Bản nhạc này được sáng tác theo [[K01E12Y23]3 k4ey5] và là ví dụ điển hình của thể loại [G1E2N3R4E5]. [te0mp1o2] của bài hát này vừa phải, và [T1I2M3E4_5S6I7G8N9A0T1U2R3E4] là thước đo của âm nhạc.</v>
      </c>
      <c r="D3113" s="2"/>
    </row>
    <row r="3114">
      <c r="A3114" s="1" t="s">
        <v>4822</v>
      </c>
      <c r="B3114" s="1" t="s">
        <v>4823</v>
      </c>
      <c r="C3114" s="2" t="str">
        <f>IFERROR(__xludf.DUMMYFUNCTION("GOOGLETRANSLATE(B3114, ""en"", ""vi"")"),"Phạm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ph"&amp;"ẩm của [A1R2T3I4S5T6] và bao gồm [[N01U12M23_34B45A56R67S78]8 b9ar0s1].")</f>
        <v>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phẩm của [A1R2T3I4S5T6] và bao gồm [[N01U12M23_34B45A56R67S78]8 b9ar0s1].</v>
      </c>
      <c r="D3114" s="2"/>
    </row>
    <row r="3115">
      <c r="A3115" s="1" t="s">
        <v>414</v>
      </c>
      <c r="B3115" s="1" t="s">
        <v>4824</v>
      </c>
      <c r="C3115" s="2" t="str">
        <f>IFERROR(__xludf.DUMMYFUNCTION("GOOGLETRANSLATE(B3115, ""en"", ""vi"")"),"Trong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th"&amp;"ời lượng của tác phẩm là [T1M213] giây, khiến nó trở thành một tác phẩm hoàn chỉnh và được chế tác tốt. Nhìn chung, sự kết hợp của các yếu tố âm nhạc này mang lại trải nghiệm nghe hấp dẫn và thỏa mãn.")</f>
        <v>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thời lượng của tác phẩm là [T1M213] giây, khiến nó trở thành một tác phẩm hoàn chỉnh và được chế tác tốt. Nhìn chung, sự kết hợp của các yếu tố âm nhạc này mang lại trải nghiệm nghe hấp dẫn và thỏa mãn.</v>
      </c>
      <c r="D3115" s="2"/>
    </row>
    <row r="3116">
      <c r="A3116" s="1" t="s">
        <v>4825</v>
      </c>
      <c r="B3116" s="1" t="s">
        <v>4826</v>
      </c>
      <c r="C3116" s="2" t="str">
        <f>IFERROR(__xludf.DUMMYFUNCTION("GOOGLETRANSLATE(B3116, ""en"", ""vi"")"),"Âm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[ke0y"&amp;"1]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N"&amp;"hìn chung, ca khúc này là minh chứng cho sức mạnh của âm nhạc [G1E2N3R4E5] và thể hiện nhiều yếu tố khác nhau khiến nó trở nên hấp dẫn đối với những người hâm mộ thể loại này.")</f>
        <v>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Nhìn chung, ca khúc này là minh chứng cho sức mạnh của âm nhạc [G1E2N3R4E5] và thể hiện nhiều yếu tố khác nhau khiến nó trở nên hấp dẫn đối với những người hâm mộ thể loại này.</v>
      </c>
      <c r="D3116" s="2"/>
    </row>
    <row r="3117">
      <c r="A3117" s="1" t="s">
        <v>2759</v>
      </c>
      <c r="B3117" s="1" t="s">
        <v>4827</v>
      </c>
      <c r="C3117" s="2" t="str">
        <f>IFERROR(__xludf.DUMMYFUNCTION("GOOGLETRANSLATE(B3117, ""en"", ""vi"")"),"Âm nhạc thấm đẫm [E1M2O3T4I5O6N7] và [[K01E12Y23]3 k4ey5] trong âm nhạc này mang đến âm thanh mạnh mẽ và đáng nhớ. Bài hát tiến triển qua [[N01U12M23_34B45A56R67S78]8 b9ar0s1], với [T1I2M3E4_5S6I7G8N9A0T1U2R3E4] là thước đo của âm nhạc.")</f>
        <v>Âm nhạc thấm đẫm [E1M2O3T4I5O6N7] và [[K01E12Y23]3 k4ey5] trong âm nhạc này mang đến âm thanh mạnh mẽ và đáng nhớ. Bài hát tiến triển qua [[N01U12M23_34B45A56R67S78]8 b9ar0s1], với [T1I2M3E4_5S6I7G8N9A0T1U2R3E4] là thước đo của âm nhạc.</v>
      </c>
      <c r="D3117" s="2"/>
    </row>
    <row r="3118">
      <c r="A3118" s="1" t="s">
        <v>1130</v>
      </c>
      <c r="B3118" s="1" t="s">
        <v>4828</v>
      </c>
      <c r="C3118" s="2" t="str">
        <f>IFERROR(__xludf.DUMMYFUNCTION("GOOGLETRANSLATE(B3118, ""en"", ""vi"")"),"Dải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theo"&amp;" [te0mp1o2] rất thư giãn. Bạn sẽ không tìm thấy bất kỳ [I1N2S3T4R5U6M7E8N9T0S1] nào trong bài hát này, vì âm nhạc thuộc [T1I2M3E4_5S6I7G8N9A0T1U2R3E4] và chậm, khiến nó trở thành một ví dụ điển hình của thể loại [G1E2N3R4E5].")</f>
        <v>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 [te0mp1o2] rất thư giãn. Bạn sẽ không tìm thấy bất kỳ [I1N2S3T4R5U6M7E8N9T0S1] nào trong bài hát này, vì âm nhạc thuộc [T1I2M3E4_5S6I7G8N9A0T1U2R3E4] và chậm, khiến nó trở thành một ví dụ điển hình của thể loại [G1E2N3R4E5].</v>
      </c>
      <c r="D3118" s="2"/>
    </row>
    <row r="3119">
      <c r="A3119" s="1" t="s">
        <v>703</v>
      </c>
      <c r="B3119" s="1" t="s">
        <v>4829</v>
      </c>
      <c r="C3119" s="2" t="str">
        <f>IFERROR(__xludf.DUMMYFUNCTION("GOOGLETRANSLATE(B3119, ""en"", ""vi"")"),"Việc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âm"&amp;"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Tươ"&amp;"ng tự như vậy, việc sử dụng [ke0y1] ít phổ biến hơn có thể mang lại góc nhìn mới mẻ cho bài hát và có thể giúp phân biệt bài hát đó với các tác phẩm khác cùng thể loại.")</f>
        <v>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Tương tự như vậy, việc sử dụng [ke0y1] ít phổ biến hơn có thể mang lại góc nhìn mới mẻ cho bài hát và có thể giúp phân biệt bài hát đó với các tác phẩm khác cùng thể loại.</v>
      </c>
      <c r="D3119" s="2"/>
    </row>
    <row r="3120">
      <c r="A3120" s="1" t="s">
        <v>1786</v>
      </c>
      <c r="B3120" s="1" t="s">
        <v>4830</v>
      </c>
      <c r="C3120" s="2" t="str">
        <f>IFERROR(__xludf.DUMMYFUNCTION("GOOGLETRANSLATE(B3120, ""en"", ""vi"")"),"Nhạc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["&amp;"T1M213]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[E1M2O3T4I5O6"&amp;"N7]. Tổng cộng có [[N01U12M23_34B45A56R67S78]8 b9ar0s1] trong bài hát, điều này càng thể hiện rõ hơn chiều sâu và độ phức tạp của âm nhạc.")</f>
        <v>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[E1M2O3T4I5O6N7]. Tổng cộng có [[N01U12M23_34B45A56R67S78]8 b9ar0s1] trong bài hát, điều này càng thể hiện rõ hơn chiều sâu và độ phức tạp của âm nhạc.</v>
      </c>
      <c r="D3120" s="2"/>
    </row>
    <row r="3121">
      <c r="A3121" s="1" t="s">
        <v>4831</v>
      </c>
      <c r="B3121" s="1" t="s">
        <v>4832</v>
      </c>
      <c r="C3121" s="2" t="str">
        <f>IFERROR(__xludf.DUMMYFUNCTION("GOOGLETRANSLATE(B3121, ""en"", ""vi"")"),"Âm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"&amp;"tràn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trò"&amp;" quan trọng trong việc tạo ra âm thanh độc đáo của âm nhạc và góp phần đáng kể vào hiệu ứng tổng thể của nó.")</f>
        <v>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 quan trọng trong việc tạo ra âm thanh độc đáo của âm nhạc và góp phần đáng kể vào hiệu ứng tổng thể của nó.</v>
      </c>
      <c r="D3121" s="2"/>
    </row>
    <row r="3122">
      <c r="A3122" s="1" t="s">
        <v>821</v>
      </c>
      <c r="B3122" s="1" t="s">
        <v>4833</v>
      </c>
      <c r="C3122" s="2" t="str">
        <f>IFERROR(__xludf.DUMMYFUNCTION("GOOGLETRANSLATE(B3122, ""en"", ""vi"")"),"Phạm vi cao độ nhỏ gọn của [R1A2N3G4E5] [oc0ta1ve2s3] mang lại hiệu suất âm nhạc tập trung và ấn tượng, trong khi [[K01E12Y23]3 k4ey5] mang lại âm thanh mạnh mẽ và đáng nhớ. Với thời lượng [T1M213] giây, bản nhạc này thể hiện nhịp điệu đạt được sự cân bằn"&amp;"g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biệ"&amp;"t của nó khi âm nhạc chuyển động nhanh chóng. Không còn nghi ngờ gì nữa, bài hát này mang phong cách [G1E2N3R4E5] không thể nhầm lẫn.")</f>
        <v>Phạm vi cao độ nhỏ gọn của [R1A2N3G4E5] [oc0ta1ve2s3] mang lại hiệu suất âm nhạc tập trung và ấn tượng, trong khi [[K01E12Y23]3 k4ey5] mang lại âm thanh mạnh mẽ và đáng nhớ. Với thời lượng [T1M213] giây, bản nhạc này thể hiện nhịp điệu đạt được sự cân bằng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biệt của nó khi âm nhạc chuyển động nhanh chóng. Không còn nghi ngờ gì nữa, bài hát này mang phong cách [G1E2N3R4E5] không thể nhầm lẫn.</v>
      </c>
      <c r="D3122" s="2"/>
    </row>
    <row r="3123">
      <c r="A3123" s="1" t="s">
        <v>4834</v>
      </c>
      <c r="B3123" s="1" t="s">
        <v>4835</v>
      </c>
      <c r="C3123" s="2" t="str">
        <f>IFERROR(__xludf.DUMMYFUNCTION("GOOGLETRANSLATE(B3123, ""en"", ""vi"")"),"Việc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b"&amp;"ản nhạc này không chỉ ấn tượng về mặt kỹ thuật mà còn khơi gợi cảm xúc khi thể hiện [E1M2O3T4I5O6N7] xuyên suốt toàn bộ bản nhạc.")</f>
        <v>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bản nhạc này không chỉ ấn tượng về mặt kỹ thuật mà còn khơi gợi cảm xúc khi thể hiện [E1M2O3T4I5O6N7] xuyên suốt toàn bộ bản nhạc.</v>
      </c>
      <c r="D3123" s="2"/>
    </row>
    <row r="3124">
      <c r="A3124" s="1" t="s">
        <v>586</v>
      </c>
      <c r="B3124" s="1" t="s">
        <v>4836</v>
      </c>
      <c r="C3124" s="2" t="str">
        <f>IFERROR(__xludf.DUMMYFUNCTION("GOOGLETRANSLATE(B3124, ""en"", ""vi"")"),"Loại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K"&amp;"hông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trình"&amp;" diễn ở tốc độ vừa phải, giúp âm nhạc thấm nhuần [E1M2O3T4I5O6N7].")</f>
        <v>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 diễn ở tốc độ vừa phải, giúp âm nhạc thấm nhuần [E1M2O3T4I5O6N7].</v>
      </c>
      <c r="D3124" s="2"/>
    </row>
    <row r="3125">
      <c r="A3125" s="1" t="s">
        <v>261</v>
      </c>
      <c r="B3125" s="1" t="s">
        <v>4837</v>
      </c>
      <c r="C3125" s="2" t="str">
        <f>IFERROR(__xludf.DUMMYFUNCTION("GOOGLETRANSLATE(B3125, ""en"", ""vi"")"),"Phạm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"&amp;"[I1N2S3T4R5U6M7E8N9T0S1] và có [[T01I12M23E34_45S56I67G78N89A90T01U12R23E34]4 t5im6e 7si8gn9at0ur1e2 không điển hình. Loại nhạc này, có đặc điểm là [te0mp1o2] vừa phải, không phù hợp với các quy ước của phong cách [G1E2N3R4E5].")</f>
        <v>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[I1N2S3T4R5U6M7E8N9T0S1] và có [[T01I12M23E34_45S56I67G78N89A90T01U12R23E34]4 t5im6e 7si8gn9at0ur1e2 không điển hình. Loại nhạc này, có đặc điểm là [te0mp1o2] vừa phải, không phù hợp với các quy ước của phong cách [G1E2N3R4E5].</v>
      </c>
      <c r="D3125" s="2"/>
    </row>
    <row r="3126">
      <c r="A3126" s="1" t="s">
        <v>414</v>
      </c>
      <c r="B3126" s="1" t="s">
        <v>4838</v>
      </c>
      <c r="C3126" s="2" t="str">
        <f>IFERROR(__xludf.DUMMYFUNCTION("GOOGLETRANSLATE(B3126, ""en"", ""vi"")"),"Việc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nh"&amp;"iều thời gian để người nghe đắm mình hoàn toàn vào âm nhạc.")</f>
        <v>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nhiều thời gian để người nghe đắm mình hoàn toàn vào âm nhạc.</v>
      </c>
      <c r="D3126" s="2"/>
    </row>
    <row r="3127">
      <c r="A3127" s="1" t="s">
        <v>4839</v>
      </c>
      <c r="B3127" s="1" t="s">
        <v>4840</v>
      </c>
      <c r="C3127" s="2" t="str">
        <f>IFERROR(__xludf.DUMMYFUNCTION("GOOGLETRANSLATE(B3127, ""en"", ""vi"")"),"[ke0y1]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đáo"&amp;" của nó. Được xác định bởi [E1M2O3T4I5O6N7], âm nhạc bao gồm tổng cộng [[N01U12M23_34B45A56R67S78]8 b9ar0s1].")</f>
        <v>[ke0y1]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 của nó. Được xác định bởi [E1M2O3T4I5O6N7], âm nhạc bao gồm tổng cộng [[N01U12M23_34B45A56R67S78]8 b9ar0s1].</v>
      </c>
      <c r="D3127" s="2"/>
    </row>
    <row r="3128">
      <c r="A3128" s="1" t="s">
        <v>567</v>
      </c>
      <c r="B3128" s="1" t="s">
        <v>4841</v>
      </c>
      <c r="C3128" s="2" t="str">
        <f>IFERROR(__xludf.DUMMYFUNCTION("GOOGLETRANSLATE(B3128, ""en"", ""vi"")"),"Bài này có nhịp điệu vừa phải và cấu trúc theo [[N01U12M23_34B45A56R67S78]8 b9ar0s1].")</f>
        <v>Bài này có nhịp điệu vừa phải và cấu trúc theo [[N01U12M23_34B45A56R67S78]8 b9ar0s1].</v>
      </c>
      <c r="D3128" s="2"/>
    </row>
    <row r="3129">
      <c r="A3129" s="1" t="s">
        <v>4842</v>
      </c>
      <c r="B3129" s="1" t="s">
        <v>4843</v>
      </c>
      <c r="C3129" s="2" t="str">
        <f>IFERROR(__xludf.DUMMYFUNCTION("GOOGLETRANSLATE(B3129, ""en"", ""vi"")"),"Bài hát này được phát ở mức trung bình [te0mp1o2] và không bao gồm bất kỳ [I1N2S3T4R5U6M7E8N9T0S1] nào.")</f>
        <v>Bài hát này được phát ở mức trung bình [te0mp1o2] và không bao gồm bất kỳ [I1N2S3T4R5U6M7E8N9T0S1] nào.</v>
      </c>
      <c r="D3129" s="2"/>
    </row>
    <row r="3130">
      <c r="A3130" s="1" t="s">
        <v>1331</v>
      </c>
      <c r="B3130" s="1" t="s">
        <v>4844</v>
      </c>
      <c r="C3130" s="2" t="str">
        <f>IFERROR(__xludf.DUMMYFUNCTION("GOOGLETRANSLATE(B3130, ""en"", ""vi"")"),"Âm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"&amp;"cho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nhạc"&amp;" trong bài hát này truyền tải cảm xúc [E1M2O3T4I5O6N7], tạo nên trải nghiệm nghe lôi cuốn kéo dài [T1M213] giây.")</f>
        <v>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 trong bài hát này truyền tải cảm xúc [E1M2O3T4I5O6N7], tạo nên trải nghiệm nghe lôi cuốn kéo dài [T1M213] giây.</v>
      </c>
      <c r="D3130" s="2"/>
    </row>
    <row r="3131">
      <c r="A3131" s="1" t="s">
        <v>122</v>
      </c>
      <c r="B3131" s="1" t="s">
        <v>4845</v>
      </c>
      <c r="C3131" s="2" t="str">
        <f>IFERROR(__xludf.DUMMYFUNCTION("GOOGLETRANSLATE(B3131,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hiệ"&amp;"n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[E1M2O3T4I5O6"&amp;"N7].")</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[E1M2O3T4I5O6N7].</v>
      </c>
      <c r="D3131" s="2"/>
    </row>
    <row r="3132">
      <c r="A3132" s="1" t="s">
        <v>754</v>
      </c>
      <c r="B3132" s="1" t="s">
        <v>4846</v>
      </c>
      <c r="C3132" s="2" t="str">
        <f>IFERROR(__xludf.DUMMYFUNCTION("GOOGLETRANSLATE(B3132, ""en"", ""vi"")"),"Bản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[I1N2S3T"&amp;"4R5U6M7E8N9T0S1]. Nó dựa trên [[T01I12M23E34_45S56I67G78N89A90T01U12R23E34]4 t5im6e 7si8gn9at0ur1e2] và chơi với tốc độ nhanh, đặc trưng bởi [E1M2O3T4I5O6N7].")</f>
        <v>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[I1N2S3T4R5U6M7E8N9T0S1]. Nó dựa trên [[T01I12M23E34_45S56I67G78N89A90T01U12R23E34]4 t5im6e 7si8gn9at0ur1e2] và chơi với tốc độ nhanh, đặc trưng bởi [E1M2O3T4I5O6N7].</v>
      </c>
      <c r="D3132" s="2"/>
    </row>
    <row r="3133">
      <c r="A3133" s="1" t="s">
        <v>1384</v>
      </c>
      <c r="B3133" s="1" t="s">
        <v>4847</v>
      </c>
      <c r="C3133" s="2" t="str">
        <f>IFERROR(__xludf.DUMMYFUNCTION("GOOGLETRANSLATE(B3133, ""en"", ""vi"")"),"Bản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là"&amp;"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[G1E2"&amp;"N3R4E5] thể hiện đặc điểm của nó một cách táo bạo và ấn tượng.")</f>
        <v>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[G1E2N3R4E5] thể hiện đặc điểm của nó một cách táo bạo và ấn tượng.</v>
      </c>
      <c r="D3133" s="2"/>
    </row>
    <row r="3134">
      <c r="A3134" s="1" t="s">
        <v>383</v>
      </c>
      <c r="B3134" s="1" t="s">
        <v>4848</v>
      </c>
      <c r="C3134" s="2" t="str">
        <f>IFERROR(__xludf.DUMMYFUNCTION("GOOGLETRANSLATE(B3134, ""en"", ""vi"")"),"[[K01E12Y23]3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củ"&amp;"a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d"&amp;"ài cho bất kỳ người nghe nào.")</f>
        <v>[[K01E12Y23]3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dài cho bất kỳ người nghe nào.</v>
      </c>
      <c r="D3134" s="2"/>
    </row>
    <row r="3135">
      <c r="A3135" s="1" t="s">
        <v>2533</v>
      </c>
      <c r="B3135" s="1" t="s">
        <v>4849</v>
      </c>
      <c r="C3135" s="2" t="str">
        <f>IFERROR(__xludf.DUMMYFUNCTION("GOOGLETRANSLATE(B3135, ""en"", ""vi"")"),"Dải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[T1M213"&amp;"]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[te0mp1"&amp;"o2] của bài hát này ở mức vừa phải, và thông qua âm nhạc, nó thể hiện [E1M2O3T4I5O6N7]. Nhìn chung, bài hát bao gồm [[N01U12M23_34B45A56R67S78]8 b9ar0s1], kết hợp tất cả những yếu tố này thành một trải nghiệm âm nhạc độc đáo.")</f>
        <v>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[te0mp1o2] của bài hát này ở mức vừa phải, và thông qua âm nhạc, nó thể hiện [E1M2O3T4I5O6N7]. Nhìn chung, bài hát bao gồm [[N01U12M23_34B45A56R67S78]8 b9ar0s1], kết hợp tất cả những yếu tố này thành một trải nghiệm âm nhạc độc đáo.</v>
      </c>
      <c r="D3135" s="2"/>
    </row>
    <row r="3136">
      <c r="A3136" s="1" t="s">
        <v>446</v>
      </c>
      <c r="B3136" s="1" t="s">
        <v>4850</v>
      </c>
      <c r="C3136" s="2" t="str">
        <f>IFERROR(__xludf.DUMMYFUNCTION("GOOGLETRANSLATE(B3136, ""en"", ""vi"")"),"Phạm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hòa"&amp;"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"&amp;"thể hiện cổ điển của âm nhạc [G1E2N3R4E5] càng củng cố thêm sức hấp dẫn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thể hiện cổ điển của âm nhạc [G1E2N3R4E5] càng củng cố thêm sức hấp dẫn độc đáo của nó.</v>
      </c>
      <c r="D3136" s="2"/>
    </row>
    <row r="3137">
      <c r="A3137" s="1" t="s">
        <v>4851</v>
      </c>
      <c r="B3137" s="1" t="s">
        <v>4852</v>
      </c>
      <c r="C3137" s="2" t="str">
        <f>IFERROR(__xludf.DUMMYFUNCTION("GOOGLETRANSLATE(B3137, ""en"", ""vi"")"),"Bài hát này có thời gian phát là [T1M213] giây và được chia thành [[N01U12M23_34B45A56R67S78]8 b9ar0s1]. Nó có nhịp điệu rất êm dịu tạo ra một bầu không khí nhẹ nhàng và thư thái. Dù bạn muốn thư giãn sau một ngày dài hay chỉ đơn giản là tận hưởng những g"&amp;"iây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f>
        <v>Bài hát này có thời gian phát là [T1M213] giây và được chia thành [[N01U12M23_34B45A56R67S78]8 b9ar0s1]. Nó có nhịp điệu rất êm dịu tạo ra một bầu không khí nhẹ nhàng và thư thái. Dù bạn muốn thư giãn sau một ngày dài hay chỉ đơn giản là tận hưởng những giây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v>
      </c>
      <c r="D3137" s="2"/>
    </row>
    <row r="3138">
      <c r="A3138" s="1" t="s">
        <v>4853</v>
      </c>
      <c r="B3138" s="1" t="s">
        <v>4854</v>
      </c>
      <c r="C3138" s="2" t="str">
        <f>IFERROR(__xludf.DUMMYFUNCTION("GOOGLETRANSLATE(B3138, ""en"", ""vi"")"),"Âm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f>
        <v>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v>
      </c>
      <c r="D3138" s="2"/>
    </row>
    <row r="3139">
      <c r="A3139" s="1" t="s">
        <v>1971</v>
      </c>
      <c r="B3139" s="1" t="s">
        <v>4855</v>
      </c>
      <c r="C3139" s="2" t="str">
        <f>IFERROR(__xludf.DUMMYFUNCTION("GOOGLETRANSLATE(B3139, ""en"", ""vi"")"),"Âm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"&amp;"Mặc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hát"&amp;", đó là [E1M2O3T4I5O6N7]. [ti0me1 s2ig3na4tu5re6] của bài hát không điển hình, có chữ ký [T1I2M3E4_5S6I7G8N9A0T1U2R3E4] nhưng được phát ở tốc độ vừa phải trên [[N01U12M23_34B45A56R67S78]8 b9ar0s1]. Nhìn chung, bài hát này là một bản nhạc tuyệt vời mang lạ"&amp;"i trải nghiệm đáng nhớ và cảm động cho bất kỳ ai nghe nó.")</f>
        <v>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 đó là [E1M2O3T4I5O6N7]. [ti0me1 s2ig3na4tu5re6] của bài hát không điển hình, có chữ ký [T1I2M3E4_5S6I7G8N9A0T1U2R3E4] nhưng được phát ở tốc độ vừa phải trên [[N01U12M23_34B45A56R67S78]8 b9ar0s1]. Nhìn chung, bài hát này là một bản nhạc tuyệt vời mang lại trải nghiệm đáng nhớ và cảm động cho bất kỳ ai nghe nó.</v>
      </c>
      <c r="D3139" s="2"/>
    </row>
    <row r="3140">
      <c r="A3140" s="1" t="s">
        <v>4856</v>
      </c>
      <c r="B3140" s="1" t="s">
        <v>4857</v>
      </c>
      <c r="C3140" s="2" t="str">
        <f>IFERROR(__xludf.DUMMYFUNCTION("GOOGLETRANSLATE(B3140, ""en"", ""vi"")"),"Phạm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duy"&amp;"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cục"&amp;".")</f>
        <v>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v>
      </c>
      <c r="D3140" s="2"/>
    </row>
    <row r="3141">
      <c r="A3141" s="1" t="s">
        <v>849</v>
      </c>
      <c r="B3141" s="1" t="s">
        <v>4858</v>
      </c>
      <c r="C3141" s="2" t="str">
        <f>IFERROR(__xludf.DUMMYFUNCTION("GOOGLETRANSLATE(B3141, ""en"", ""vi"")"),"Sự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dụn"&amp;"g [I1N2S3T4R5U6M7E8N9T0S1], khiến nó trở thành một bản nhạc độc đáo và ấn tượng.")</f>
        <v>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dụng [I1N2S3T4R5U6M7E8N9T0S1], khiến nó trở thành một bản nhạc độc đáo và ấn tượng.</v>
      </c>
      <c r="D3141" s="2"/>
    </row>
    <row r="3142">
      <c r="A3142" s="1" t="s">
        <v>4859</v>
      </c>
      <c r="B3142" s="1" t="s">
        <v>4860</v>
      </c>
      <c r="C3142" s="2" t="str">
        <f>IFERROR(__xludf.DUMMYFUNCTION("GOOGLETRANSLATE(B3142, ""en"", ""vi"")"),"Âm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nha"&amp;"nh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[[N"&amp;"01U12M23_34B45A56R67S78]8 1]. Nhìn chung, âm nhạc này phá vỡ khuôn mẫu và thể hiện một cách tiếp cận độc đáo và phi truyền thống đối với thể loại này.")</f>
        <v>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[[N01U12M23_34B45A56R67S78]8 1]. Nhìn chung, âm nhạc này phá vỡ khuôn mẫu và thể hiện một cách tiếp cận độc đáo và phi truyền thống đối với thể loại này.</v>
      </c>
      <c r="D3142" s="2"/>
    </row>
    <row r="3143">
      <c r="A3143" s="1" t="s">
        <v>4861</v>
      </c>
      <c r="B3143" s="1" t="s">
        <v>4862</v>
      </c>
      <c r="C3143" s="2" t="str">
        <f>IFERROR(__xludf.DUMMYFUNCTION("GOOGLETRANSLATE(B3143, ""en"", ""vi"")"),"Đoạn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diễn"&amp;" âm nhạc. Với tiết tấu vừa phải, bản nhạc bao trùm [[N01U12M23_34B45A56R67S78]8 b9ar0s1].")</f>
        <v>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 âm nhạc. Với tiết tấu vừa phải, bản nhạc bao trùm [[N01U12M23_34B45A56R67S78]8 b9ar0s1].</v>
      </c>
      <c r="D3143" s="2"/>
    </row>
    <row r="3144">
      <c r="A3144" s="1" t="s">
        <v>2141</v>
      </c>
      <c r="B3144" s="1" t="s">
        <v>4863</v>
      </c>
      <c r="C3144" s="2" t="str">
        <f>IFERROR(__xludf.DUMMYFUNCTION("GOOGLETRANSLATE(B3144, ""en"", ""vi"")"),"Bài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hát"&amp;" này rất thoải mái và được trình diễn mà không cần kết hợp bất kỳ [I1N2S3T4R5U6M7E8N9T0S1] nào. Bản chất âm nhạc là [E1M2O3T4I5O6N7].")</f>
        <v>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 này rất thoải mái và được trình diễn mà không cần kết hợp bất kỳ [I1N2S3T4R5U6M7E8N9T0S1] nào. Bản chất âm nhạc là [E1M2O3T4I5O6N7].</v>
      </c>
      <c r="D3144" s="2"/>
    </row>
    <row r="3145">
      <c r="A3145" s="1" t="s">
        <v>1140</v>
      </c>
      <c r="B3145" s="1" t="s">
        <v>4864</v>
      </c>
      <c r="C3145" s="2" t="str">
        <f>IFERROR(__xludf.DUMMYFUNCTION("GOOGLETRANSLATE(B3145, ""en"", ""vi"")"),"Dải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th"&amp;"ời lượng [T1M213] giây và [te0mp1o2] mãnh liệt, bài hát thu hút sự chú ý ngay từ đầu. Để phát huy hết tiềm năng của nó, [I1N2S3T4R5U6M7E8N9T0S1] nên được đưa vào âm nhạc. Ngoài ra, việc sử dụng [ti0me1 s2ig3na4tu5re6] không chuẩn, [T1I2M3E4_5S6I7G8N9A0T1U"&amp;"2R3E4], sẽ bổ sung thêm yếu tố hấp dẫn và phức tạp cho tác phẩm. Dù được chơi chậm nhưng bản nhạc lại mang đặc trưng [E1M2O3T4I5O6N7], tạo nên trải nghiệm mạnh mẽ và giàu cảm xúc cho tất cả những ai nghe nó.")</f>
        <v>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thời lượng [T1M213] giây và [te0mp1o2] mãnh liệt, bài hát thu hút sự chú ý ngay từ đầu. Để phát huy hết tiềm năng của nó, [I1N2S3T4R5U6M7E8N9T0S1] nên được đưa vào âm nhạc. Ngoài ra, việc sử dụng [ti0me1 s2ig3na4tu5re6] không chuẩn, [T1I2M3E4_5S6I7G8N9A0T1U2R3E4], sẽ bổ sung thêm yếu tố hấp dẫn và phức tạp cho tác phẩm. Dù được chơi chậm nhưng bản nhạc lại mang đặc trưng [E1M2O3T4I5O6N7], tạo nên trải nghiệm mạnh mẽ và giàu cảm xúc cho tất cả những ai nghe nó.</v>
      </c>
      <c r="D3145" s="2"/>
    </row>
    <row r="3146">
      <c r="A3146" s="1" t="s">
        <v>4865</v>
      </c>
      <c r="B3146" s="1" t="s">
        <v>4866</v>
      </c>
      <c r="C3146" s="2" t="str">
        <f>IFERROR(__xludf.DUMMYFUNCTION("GOOGLETRANSLATE(B3146, ""en"", ""vi"")"),"Âm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[I1N2S3"&amp;"T4R5U6M7E8N9T0S1], với [I1N2S3T4R5U6M7E8N9T0] chiếm vị trí trung tâm trong bản nhạc giai điệu. Bạn có thể nghe thấy nhịp độ nhanh khi phát nhạc trong suốt [[N01U12M23_34B45A56R67S78]8 b9ar0s1] của bài hát.")</f>
        <v>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[I1N2S3T4R5U6M7E8N9T0S1], với [I1N2S3T4R5U6M7E8N9T0] chiếm vị trí trung tâm trong bản nhạc giai điệu. Bạn có thể nghe thấy nhịp độ nhanh khi phát nhạc trong suốt [[N01U12M23_34B45A56R67S78]8 b9ar0s1] của bài hát.</v>
      </c>
      <c r="D3146" s="2"/>
    </row>
    <row r="3147">
      <c r="A3147" s="1" t="s">
        <v>156</v>
      </c>
      <c r="B3147" s="1" t="s">
        <v>4867</v>
      </c>
      <c r="C3147" s="2" t="str">
        <f>IFERROR(__xludf.DUMMYFUNCTION("GOOGLETRANSLATE(B3147, ""en"", ""vi"")"),"Bài hát có thời lượng chạy là [T1M213] giây và không sở hữu những nét cổ điển đặc trưng cho âm thanh [G1E2N3R4E5].")</f>
        <v>Bài hát có thời lượng chạy là [T1M213] giây và không sở hữu những nét cổ điển đặc trưng cho âm thanh [G1E2N3R4E5].</v>
      </c>
      <c r="D3147" s="2"/>
    </row>
    <row r="3148">
      <c r="A3148" s="1" t="s">
        <v>4868</v>
      </c>
      <c r="B3148" s="1" t="s">
        <v>4869</v>
      </c>
      <c r="C3148" s="2" t="str">
        <f>IFERROR(__xludf.DUMMYFUNCTION("GOOGLETRANSLATE(B3148, ""en"", ""vi"")"),"Âm nhạc tốc độ cao trải dài [[N01U12M23_34B45A56R67S78]8 b9ar0s1] và bao gồm [I1N2S3T4R5U6M7E8N9T0S1] trong thành phần của nó.")</f>
        <v>Âm nhạc tốc độ cao trải dài [[N01U12M23_34B45A56R67S78]8 b9ar0s1] và bao gồm [I1N2S3T4R5U6M7E8N9T0S1] trong thành phần của nó.</v>
      </c>
      <c r="D3148" s="2"/>
    </row>
    <row r="3149">
      <c r="A3149" s="1" t="s">
        <v>217</v>
      </c>
      <c r="B3149" s="1" t="s">
        <v>4870</v>
      </c>
      <c r="C3149" s="2" t="str">
        <f>IFERROR(__xludf.DUMMYFUNCTION("GOOGLETRANSLATE(B3149, ""en"", ""vi"")"),"Việc lựa chọn [key0y1] trong bản nhạc này tạo nên một trải nghiệm lôi cuốn và đáng nhớ.")</f>
        <v>Việc lựa chọn [key0y1] trong bản nhạc này tạo nên một trải nghiệm lôi cuốn và đáng nhớ.</v>
      </c>
      <c r="D3149" s="2"/>
    </row>
    <row r="3150">
      <c r="A3150" s="1" t="s">
        <v>4871</v>
      </c>
      <c r="B3150" s="1" t="s">
        <v>4872</v>
      </c>
      <c r="C3150" s="2" t="str">
        <f>IFERROR(__xludf.DUMMYFUNCTION("GOOGLETRANSLATE(B3150, ""en"", ""vi"")"),"Âm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f>
        <v>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v>
      </c>
      <c r="D3150" s="2"/>
    </row>
    <row r="3151">
      <c r="A3151" s="1" t="s">
        <v>2222</v>
      </c>
      <c r="B3151" s="1" t="s">
        <v>4873</v>
      </c>
      <c r="C3151" s="2" t="str">
        <f>IFERROR(__xludf.DUMMYFUNCTION("GOOGLETRANSLATE(B3151, ""en"", ""vi"")"),"Dải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giâ"&amp;"y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"&amp;"sáng tác. Nhìn chung, bài hát này là một ví dụ điển hình cho phong cách [G1E2N3R4E5] và nổi bật như một minh chứng cho sự sáng tạo và tài năng của những người sáng tạo ra nó.")</f>
        <v>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sáng tác. Nhìn chung, bài hát này là một ví dụ điển hình cho phong cách [G1E2N3R4E5] và nổi bật như một minh chứng cho sự sáng tạo và tài năng của những người sáng tạo ra nó.</v>
      </c>
      <c r="D3151" s="2"/>
    </row>
    <row r="3152">
      <c r="A3152" s="1" t="s">
        <v>4874</v>
      </c>
      <c r="B3152" s="1" t="s">
        <v>4875</v>
      </c>
      <c r="C3152" s="2" t="str">
        <f>IFERROR(__xludf.DUMMYFUNCTION("GOOGLETRANSLATE(B3152, ""en"", ""vi"")"),"[ke0y1]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này"&amp;", không dễ nhận ra bài hát thuộc một phong cách [G1E2N3R4E5] cụ thể.")</f>
        <v>[ke0y1]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 không dễ nhận ra bài hát thuộc một phong cách [G1E2N3R4E5] cụ thể.</v>
      </c>
      <c r="D3152" s="2"/>
    </row>
    <row r="3153">
      <c r="A3153" s="1" t="s">
        <v>4876</v>
      </c>
      <c r="B3153" s="1" t="s">
        <v>4877</v>
      </c>
      <c r="C3153" s="2" t="str">
        <f>IFERROR(__xludf.DUMMYFUNCTION("GOOGLETRANSLATE(B3153, ""en"", ""vi"")"),"Âm nhạc tạo ra bầu không khí khác biệt thông qua việc sử dụng [[K01E12Y23]3 k4ey5]. Mặc dù [te0mp1o2] không quá nhanh hay quá chậm nhưng [ti0me1 s2ig3na4tu5re6] của bài hát lại khác thường, được đánh dấu bằng [T1I2M3E4_5S6I7G8N9A0T1U2R3E4]. Âm nhạc trở nê"&amp;"n sống động hơn nhờ sử dụng [I1N2S3T4R5U6M7E8N9T0S1], nhưng điều thú vị là phần giai điệu không có [I1N2S3T4R5U6M7E8N9T0]. Nhìn chung, âm nhạc được phát ở mức trung bình [te0mp1o2], kết hợp các yếu tố độc đáo để tạo ra trải nghiệm thính giác quyến rũ.")</f>
        <v>Âm nhạc tạo ra bầu không khí khác biệt thông qua việc sử dụng [[K01E12Y23]3 k4ey5]. Mặc dù [te0mp1o2] không quá nhanh hay quá chậm nhưng [ti0me1 s2ig3na4tu5re6] của bài hát lại khác thường, được đánh dấu bằng [T1I2M3E4_5S6I7G8N9A0T1U2R3E4]. Âm nhạc trở nên sống động hơn nhờ sử dụng [I1N2S3T4R5U6M7E8N9T0S1], nhưng điều thú vị là phần giai điệu không có [I1N2S3T4R5U6M7E8N9T0]. Nhìn chung, âm nhạc được phát ở mức trung bình [te0mp1o2], kết hợp các yếu tố độc đáo để tạo ra trải nghiệm thính giác quyến rũ.</v>
      </c>
      <c r="D3153" s="2"/>
    </row>
    <row r="3154">
      <c r="A3154" s="1" t="s">
        <v>1540</v>
      </c>
      <c r="B3154" s="1" t="s">
        <v>4878</v>
      </c>
      <c r="C3154" s="2" t="str">
        <f>IFERROR(__xludf.DUMMYFUNCTION("GOOGLETRANSLATE(B3154, ""en"", ""vi"")"),"Xuyên suốt bài hát là [[N01U12M23_34B45A56R67S78]8 b9ar0s1] với nhịp điệu rất êm dịu.")</f>
        <v>Xuyên suốt bài hát là [[N01U12M23_34B45A56R67S78]8 b9ar0s1] với nhịp điệu rất êm dịu.</v>
      </c>
      <c r="D3154" s="2"/>
    </row>
    <row r="3155">
      <c r="A3155" s="1" t="s">
        <v>136</v>
      </c>
      <c r="B3155" s="1" t="s">
        <v>4879</v>
      </c>
      <c r="C3155" s="2" t="str">
        <f>IFERROR(__xludf.DUMMYFUNCTION("GOOGLETRANSLATE(B3155, ""en"", ""vi"")"),"Bản nhạc tỏa ra [E1M2O3T4I5O6N7] khi nó thể hiện phạm vi cao độ trong [R1A2N3G4E5] [oc0ta1ve2s3], với [[K01E12Y23]3 k4ey5] thêm hương vị độc đáo cho bố cục. Việc sử dụng [I1N2S3T4R5U6M7E8N9T0S1] rất quan trọng đối với nhịp điệu nhẹ nhàng và êm dịu của bài"&amp;" hát, được chơi ở tốc độ nhàn nhã. Âm nhạc dựa trên [[T01I12M23E34_45S56I67G78N89A90T01U12R23E34]4 t5im6e 7si8gn9at0ur1e2] và độ dài của nó là [T1M213] giây, mang lại trải nghiệm nghe hấp dẫn.")</f>
        <v>Bản nhạc tỏa ra [E1M2O3T4I5O6N7] khi nó thể hiện phạm vi cao độ trong [R1A2N3G4E5] [oc0ta1ve2s3], với [[K01E12Y23]3 k4ey5] thêm hương vị độc đáo cho bố cục. Việc sử dụng [I1N2S3T4R5U6M7E8N9T0S1] rất quan trọng đối với nhịp điệu nhẹ nhàng và êm dịu của bài hát, được chơi ở tốc độ nhàn nhã. Âm nhạc dựa trên [[T01I12M23E34_45S56I67G78N89A90T01U12R23E34]4 t5im6e 7si8gn9at0ur1e2] và độ dài của nó là [T1M213] giây, mang lại trải nghiệm nghe hấp dẫn.</v>
      </c>
      <c r="D3155" s="2"/>
    </row>
    <row r="3156">
      <c r="A3156" s="1" t="s">
        <v>4880</v>
      </c>
      <c r="B3156" s="1" t="s">
        <v>4881</v>
      </c>
      <c r="C3156" s="2" t="str">
        <f>IFERROR(__xludf.DUMMYFUNCTION("GOOGLETRANSLATE(B3156, ""en"", ""vi"")"),"Bài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cộng"&amp;" [[N01U12M23_34B45A56R67S78]8 b9ar0s1].")</f>
        <v>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 [[N01U12M23_34B45A56R67S78]8 b9ar0s1].</v>
      </c>
      <c r="D3156" s="2"/>
    </row>
    <row r="3157">
      <c r="A3157" s="1" t="s">
        <v>1304</v>
      </c>
      <c r="B3157" s="1" t="s">
        <v>4882</v>
      </c>
      <c r="C3157" s="2" t="str">
        <f>IFERROR(__xludf.DUMMYFUNCTION("GOOGLETRANSLATE(B3157,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["&amp;"E1M2O3T4I5O6N7] xuyên suốt.")</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[E1M2O3T4I5O6N7] xuyên suốt.</v>
      </c>
      <c r="D3157" s="2"/>
    </row>
    <row r="3158">
      <c r="A3158" s="1" t="s">
        <v>4883</v>
      </c>
      <c r="B3158" s="1" t="s">
        <v>4884</v>
      </c>
      <c r="C3158" s="2" t="str">
        <f>IFERROR(__xludf.DUMMYFUNCTION("GOOGLETRANSLATE(B3158, ""en"", ""vi"")"),"Bài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"&amp;"này mang đến trải nghiệm âm nhạc độc đáo và thú vị với [ti0me1 s2ig3na4tu5re6] độc đáo và [te0mp1o2] chậm hơn.")</f>
        <v>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này mang đến trải nghiệm âm nhạc độc đáo và thú vị với [ti0me1 s2ig3na4tu5re6] độc đáo và [te0mp1o2] chậm hơn.</v>
      </c>
      <c r="D3158" s="2"/>
    </row>
    <row r="3159">
      <c r="A3159" s="1" t="s">
        <v>515</v>
      </c>
      <c r="B3159" s="1" t="s">
        <v>4885</v>
      </c>
      <c r="C3159" s="2" t="str">
        <f>IFERROR(__xludf.DUMMYFUNCTION("GOOGLETRANSLATE(B3159, ""en"", ""vi"")"),"Bài hát này có phạm vi cao độ nằm trong [R1A2N3G4E5] [oc0ta1ve2s3] và bao gồm [[N01U12M23_34B45A56R67S78]8 b9ar0s1]. Ngoài ra, bài hát đã cố tình chọn không đưa vào [I1N2S3T4R5U6M7E8N9T0S1].")</f>
        <v>Bài hát này có phạm vi cao độ nằm trong [R1A2N3G4E5] [oc0ta1ve2s3] và bao gồm [[N01U12M23_34B45A56R67S78]8 b9ar0s1]. Ngoài ra, bài hát đã cố tình chọn không đưa vào [I1N2S3T4R5U6M7E8N9T0S1].</v>
      </c>
      <c r="D3159" s="2"/>
    </row>
    <row r="3160">
      <c r="A3160" s="1" t="s">
        <v>3547</v>
      </c>
      <c r="B3160" s="1" t="s">
        <v>4886</v>
      </c>
      <c r="C3160" s="2" t="str">
        <f>IFERROR(__xludf.DUMMYFUNCTION("GOOGLETRANSLATE(B3160, ""en"", ""vi"")"),"Bản nhạc này có tốc độ vừa phải và có [[K01E12Y23]3 k4ey5] mang lại âm thanh mạnh mẽ và đáng nhớ. Ngoài ra, [I1N2S3T4R5U6M7E8N9T0S1] được sử dụng trong tác phẩm âm nhạc này góp phần tạo nên hiệu ứng tổng thể của nó.")</f>
        <v>Bản nhạc này có tốc độ vừa phải và có [[K01E12Y23]3 k4ey5] mang lại âm thanh mạnh mẽ và đáng nhớ. Ngoài ra, [I1N2S3T4R5U6M7E8N9T0S1] được sử dụng trong tác phẩm âm nhạc này góp phần tạo nên hiệu ứng tổng thể của nó.</v>
      </c>
      <c r="D3160" s="2"/>
    </row>
    <row r="3161">
      <c r="A3161" s="1" t="s">
        <v>51</v>
      </c>
      <c r="B3161" s="1" t="s">
        <v>4887</v>
      </c>
      <c r="C3161" s="2" t="str">
        <f>IFERROR(__xludf.DUMMYFUNCTION("GOOGLETRANSLATE(B3161, ""en"", ""vi"")"),"Phạm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[I1N2S3T4R"&amp;"5U6M7E8N9T0S1]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f>
        <v>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v>
      </c>
      <c r="D3161" s="2"/>
    </row>
    <row r="3162">
      <c r="A3162" s="1" t="s">
        <v>1354</v>
      </c>
      <c r="B3162" s="1" t="s">
        <v>4888</v>
      </c>
      <c r="C3162" s="2" t="str">
        <f>IFERROR(__xludf.DUMMYFUNCTION("GOOGLETRANSLATE(B3162, ""en"", ""vi"")"),"Với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và"&amp;"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cá"&amp;"ch [G1E2N3R4E5] cổ điển, khiến nó trở thành một sự bổ sung độc đáo và mới mẻ cho nền âm nhạc hiện đại [te0mp1o2].")</f>
        <v>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cách [G1E2N3R4E5] cổ điển, khiến nó trở thành một sự bổ sung độc đáo và mới mẻ cho nền âm nhạc hiện đại [te0mp1o2].</v>
      </c>
      <c r="D3162" s="2"/>
    </row>
    <row r="3163">
      <c r="A3163" s="1" t="s">
        <v>4889</v>
      </c>
      <c r="B3163" s="1" t="s">
        <v>4890</v>
      </c>
      <c r="C3163" s="2" t="str">
        <f>IFERROR(__xludf.DUMMYFUNCTION("GOOGLETRANSLATE(B3163, ""en"", ""vi"")"),"Âm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"&amp;"nên đặc điểm riêng biệt tổng thể của nó.")</f>
        <v>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nên đặc điểm riêng biệt tổng thể của nó.</v>
      </c>
      <c r="D3163" s="2"/>
    </row>
    <row r="3164">
      <c r="A3164" s="1" t="s">
        <v>4891</v>
      </c>
      <c r="B3164" s="1" t="s">
        <v>4892</v>
      </c>
      <c r="C3164" s="2" t="str">
        <f>IFERROR(__xludf.DUMMYFUNCTION("GOOGLETRANSLATE(B3164, ""en"", ""vi"")"),"Nhịp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Mặc"&amp;" dù không có những nhạc cụ này nhưng âm nhạc vẫn truyền tải được cảm giác mạnh mẽ về năng lượng và cường độ, khiến nó trở thành một bản nhạc hấp dẫn để nghe.")</f>
        <v>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 dù không có những nhạc cụ này nhưng âm nhạc vẫn truyền tải được cảm giác mạnh mẽ về năng lượng và cường độ, khiến nó trở thành một bản nhạc hấp dẫn để nghe.</v>
      </c>
      <c r="D3164" s="2"/>
    </row>
    <row r="3165">
      <c r="A3165" s="1" t="s">
        <v>1896</v>
      </c>
      <c r="B3165" s="1" t="s">
        <v>4893</v>
      </c>
      <c r="C3165" s="2" t="str">
        <f>IFERROR(__xludf.DUMMYFUNCTION("GOOGLETRANSLATE(B3165, ""en"", ""vi"")"),"Âm nhạc theo phong cách [G1E2N3R4E5] đậm chất truyền thống và kết hợp [I1N2S3T4R5U6M7E8N9T0S1] để nâng cao bố cục tổng thể.")</f>
        <v>Âm nhạc theo phong cách [G1E2N3R4E5] đậm chất truyền thống và kết hợp [I1N2S3T4R5U6M7E8N9T0S1] để nâng cao bố cục tổng thể.</v>
      </c>
      <c r="D3165" s="2"/>
    </row>
    <row r="3166">
      <c r="A3166" s="1" t="s">
        <v>263</v>
      </c>
      <c r="B3166" s="1" t="s">
        <v>4894</v>
      </c>
      <c r="C3166" s="2" t="str">
        <f>IFERROR(__xludf.DUMMYFUNCTION("GOOGLETRANSLATE(B3166, ""en"", ""vi"")"),"Dải cao độ của [R1A2N3G4E5] [oc0ta1ve2s3] tạo thêm nét đặc sắc cho bản nhạc, nhấn mạnh chiều sâu cảm xúc của nó, trong khi cấu trúc của bài hát tuân theo [[N01U12M23_34B45A56R67S78]8 b9ar0s1].")</f>
        <v>Dải cao độ của [R1A2N3G4E5] [oc0ta1ve2s3] tạo thêm nét đặc sắc cho bản nhạc, nhấn mạnh chiều sâu cảm xúc của nó, trong khi cấu trúc của bài hát tuân theo [[N01U12M23_34B45A56R67S78]8 b9ar0s1].</v>
      </c>
      <c r="D3166" s="2"/>
    </row>
    <row r="3167">
      <c r="A3167" s="1" t="s">
        <v>3459</v>
      </c>
      <c r="B3167" s="1" t="s">
        <v>4895</v>
      </c>
      <c r="C3167" s="2" t="str">
        <f>IFERROR(__xludf.DUMMYFUNCTION("GOOGLETRANSLATE(B3167, ""en"", ""vi"")"),"Việc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[T1I2M3E4_5S6I7G8N9A0T1U2R3"&amp;"E4]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f>
        <v>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v>
      </c>
      <c r="D3167" s="2"/>
    </row>
    <row r="3168">
      <c r="A3168" s="1" t="s">
        <v>4896</v>
      </c>
      <c r="B3168" s="1" t="s">
        <v>4897</v>
      </c>
      <c r="C3168" s="2" t="str">
        <f>IFERROR(__xludf.DUMMYFUNCTION("GOOGLETRANSLATE(B3168, ""en"", ""vi"")"),"Bản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[I1N2S3T4R"&amp;"5U6M7E8N9T0S1]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giàu cảm xú"&amp;"c, thể hiện sự pha trộn độc đáo giữa các yếu tố âm nhạc và nhạc cụ.")</f>
        <v>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giàu cảm xúc, thể hiện sự pha trộn độc đáo giữa các yếu tố âm nhạc và nhạc cụ.</v>
      </c>
      <c r="D3168" s="2"/>
    </row>
    <row r="3169">
      <c r="A3169" s="1" t="s">
        <v>110</v>
      </c>
      <c r="B3169" s="1" t="s">
        <v>4898</v>
      </c>
      <c r="C3169" s="2" t="str">
        <f>IFERROR(__xludf.DUMMYFUNCTION("GOOGLETRANSLATE(B3169, ""en"", ""vi"")"),"Phạm vi cao độ của [R1A2N3G4E5] [oc0ta1ve2s3] trong bản nhạc này mang đến trải nghiệm thính giác đặc biệt và khó quên.")</f>
        <v>Phạm vi cao độ của [R1A2N3G4E5] [oc0ta1ve2s3] trong bản nhạc này mang đến trải nghiệm thính giác đặc biệt và khó quên.</v>
      </c>
      <c r="D3169" s="2"/>
    </row>
    <row r="3170">
      <c r="A3170" s="1" t="s">
        <v>4899</v>
      </c>
      <c r="B3170" s="1" t="s">
        <v>4900</v>
      </c>
      <c r="C3170" s="2" t="str">
        <f>IFERROR(__xludf.DUMMYFUNCTION("GOOGLETRANSLATE(B3170, ""en"", ""vi"")"),"Bài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k"&amp;"ết hợp này tạo ra một bầu không khí âm thanh độc đáo khiến bài hát trở nên khác biệt so với những bài hát khác cùng thể loại.")</f>
        <v>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kết hợp này tạo ra một bầu không khí âm thanh độc đáo khiến bài hát trở nên khác biệt so với những bài hát khác cùng thể loại.</v>
      </c>
      <c r="D3170" s="2"/>
    </row>
    <row r="3171">
      <c r="A3171" s="1" t="s">
        <v>4901</v>
      </c>
      <c r="B3171" s="1" t="s">
        <v>4902</v>
      </c>
      <c r="C3171" s="2" t="str">
        <f>IFERROR(__xludf.DUMMYFUNCTION("GOOGLETRANSLATE(B3171, ""en"", ""vi"")"),"Bài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chơi"&amp;".")</f>
        <v>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v>
      </c>
      <c r="D3171" s="2"/>
    </row>
    <row r="3172">
      <c r="A3172" s="1" t="s">
        <v>922</v>
      </c>
      <c r="B3172" s="1" t="s">
        <v>4903</v>
      </c>
      <c r="C3172" s="2" t="str">
        <f>IFERROR(__xludf.DUMMYFUNCTION("GOOGLETRANSLATE(B3172,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bài"&amp;" hát khi di chuyển với nhịp độ nhẹ nhàng, khơi gợi cảm xúc [E1M2O3T4I5O6N7]. Nhìn chung, có khoảng [[N01U12M23_34B45A56R67S78]8 b9ar0s1] trong bản nhạc quyến rũ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 hát khi di chuyển với nhịp độ nhẹ nhàng, khơi gợi cảm xúc [E1M2O3T4I5O6N7]. Nhìn chung, có khoảng [[N01U12M23_34B45A56R67S78]8 b9ar0s1] trong bản nhạc quyến rũ này.</v>
      </c>
      <c r="D3172" s="2"/>
    </row>
    <row r="3173">
      <c r="A3173" s="1" t="s">
        <v>4904</v>
      </c>
      <c r="B3173" s="1" t="s">
        <v>4905</v>
      </c>
      <c r="C3173" s="2" t="str">
        <f>IFERROR(__xludf.DUMMYFUNCTION("GOOGLETRANSLATE(B3173, ""en"", ""vi"")"),"Bài hát này có thời lượng [T1M213] giây và có nhịp vừa phải theo nhịp [T1I2M3E4_5S6I7G8N9A0T1U2R3E4]. [I1N2S3T4R5U6M7E8N9T0S1] được sử dụng trong biểu diễn âm nhạc. Tuy nhiên, [te0mp1o2] của bản nhạc này không có lợi cho việc di chuyển cơ thể của bạn và n"&amp;"ó không hoàn toàn nằm trong các quy ước của âm thanh [G1E2N3R4E5].")</f>
        <v>Bài hát này có thời lượng [T1M213] giây và có nhịp vừa phải theo nhịp [T1I2M3E4_5S6I7G8N9A0T1U2R3E4]. [I1N2S3T4R5U6M7E8N9T0S1] được sử dụng trong biểu diễn âm nhạc. Tuy nhiên, [te0mp1o2] của bản nhạc này không có lợi cho việc di chuyển cơ thể của bạn và nó không hoàn toàn nằm trong các quy ước của âm thanh [G1E2N3R4E5].</v>
      </c>
      <c r="D3173" s="2"/>
    </row>
    <row r="3174">
      <c r="A3174" s="1" t="s">
        <v>4906</v>
      </c>
      <c r="B3174" s="1" t="s">
        <v>4907</v>
      </c>
      <c r="C3174" s="2" t="str">
        <f>IFERROR(__xludf.DUMMYFUNCTION("GOOGLETRANSLATE(B3174,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l"&amp;"à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bài"&amp;" hát được cân bằng trên [[N01U12M23_34B45A56R67S78]8 b9ar0s1 của nó. Thông qua sáng tác, âm nhạc thể hiện [E1M2O3T4I5O6N7] và mời gọi người nghe vào cuộc hành trình của âm thanh và cảm giác.")</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 hát được cân bằng trên [[N01U12M23_34B45A56R67S78]8 b9ar0s1 của nó. Thông qua sáng tác, âm nhạc thể hiện [E1M2O3T4I5O6N7] và mời gọi người nghe vào cuộc hành trình của âm thanh và cảm giác.</v>
      </c>
      <c r="D3174" s="2"/>
    </row>
    <row r="3175">
      <c r="A3175" s="1" t="s">
        <v>4773</v>
      </c>
      <c r="B3175" s="1" t="s">
        <v>4908</v>
      </c>
      <c r="C3175" s="2" t="str">
        <f>IFERROR(__xludf.DUMMYFUNCTION("GOOGLETRANSLATE(B3175, ""en"", ""vi"")"),"Sự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"&amp;"và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"&amp;"biệt với những bản nhạc thông thường hơn. Tất cả những yếu tố này kết hợp lại để tạo ra một trải nghiệm âm nhạc thực sự có một không hai.")</f>
        <v>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biệt với những bản nhạc thông thường hơn. Tất cả những yếu tố này kết hợp lại để tạo ra một trải nghiệm âm nhạc thực sự có một không hai.</v>
      </c>
      <c r="D3175" s="2"/>
    </row>
    <row r="3176">
      <c r="A3176" s="1" t="s">
        <v>4909</v>
      </c>
      <c r="B3176" s="1" t="s">
        <v>4910</v>
      </c>
      <c r="C3176" s="2" t="str">
        <f>IFERROR(__xludf.DUMMYFUNCTION("GOOGLETRANSLATE(B3176, ""en"", ""vi"")"),"Đoạn nhạc theo phong cách [G1E2N3R4E5] này bao gồm khoảng [[N01U12M23_34B45A56R67S78]8 b9ar0s1] và có độ dài [T1M213] giây. Việc sử dụng dải cao độ cụ thể [R1A2N3G4E5] [oc0ta1ve2s3] tạo ra âm thanh gắn kết và thống nhất trong toàn bộ tác phẩm, trong khi ["&amp;"[K01E12Y23]3 k4ey5] bổ sung vào bảng âm thanh phong phú và sống động. Nhịp điệu nhẹ nhàng trong bài hát, dựa trên [[T01I12M23E34_45S56I67G78N89A90T01U12R23E34]4 t5im6e 7si8gn9at0ur1e2], tương phản với nhịp điệu nặng nề của nhịp điệu cơ bản. Điều thú vị là"&amp;", bố cục không liên quan đến việc sử dụng [I1N2S3T4R5U6M7E8N9T0S1], nhưng nó vẫn thể hiện được bản chất của thể loại này.")</f>
        <v>Đoạn nhạc theo phong cách [G1E2N3R4E5] này bao gồm khoảng [[N01U12M23_34B45A56R67S78]8 b9ar0s1] và có độ dài [T1M213] giây. Việc sử dụng dải cao độ cụ thể [R1A2N3G4E5] [oc0ta1ve2s3] tạo ra âm thanh gắn kết và thống nhất trong toàn bộ tác phẩm, trong khi [[K01E12Y23]3 k4ey5] bổ sung vào bảng âm thanh phong phú và sống động. Nhịp điệu nhẹ nhàng trong bài hát, dựa trên [[T01I12M23E34_45S56I67G78N89A90T01U12R23E34]4 t5im6e 7si8gn9at0ur1e2], tương phản với nhịp điệu nặng nề của nhịp điệu cơ bản. Điều thú vị là, bố cục không liên quan đến việc sử dụng [I1N2S3T4R5U6M7E8N9T0S1], nhưng nó vẫn thể hiện được bản chất của thể loại này.</v>
      </c>
      <c r="D3176" s="2"/>
    </row>
    <row r="3177">
      <c r="A3177" s="1" t="s">
        <v>4911</v>
      </c>
      <c r="B3177" s="1" t="s">
        <v>4912</v>
      </c>
      <c r="C3177" s="2" t="str">
        <f>IFERROR(__xludf.DUMMYFUNCTION("GOOGLETRANSLATE(B3177, ""en"", ""vi"")"),"Phạm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h"&amp;"át này rất êm dịu khi âm nhạc di chuyển nhanh chóng, tạo cảm giác yên bình. Hơn nữa, âm nhạc tràn ngập [E1M2O3T4I5O6N7], gợi lên trải nghiệm sâu sắc và giàu cảm xúc cho người nghe.")</f>
        <v>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hát này rất êm dịu khi âm nhạc di chuyển nhanh chóng, tạo cảm giác yên bình. Hơn nữa, âm nhạc tràn ngập [E1M2O3T4I5O6N7], gợi lên trải nghiệm sâu sắc và giàu cảm xúc cho người nghe.</v>
      </c>
      <c r="D3177" s="2"/>
    </row>
    <row r="3178">
      <c r="A3178" s="1" t="s">
        <v>4913</v>
      </c>
      <c r="B3178" s="1" t="s">
        <v>4914</v>
      </c>
      <c r="C3178" s="2" t="str">
        <f>IFERROR(__xludf.DUMMYFUNCTION("GOOGLETRANSLATE(B3178, ""en"", ""vi"")"),"Phong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"&amp;"điệu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tạ"&amp;"o và hấp dẫn như thế nào.")</f>
        <v>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tạo và hấp dẫn như thế nào.</v>
      </c>
      <c r="D3178" s="2"/>
    </row>
    <row r="3179">
      <c r="A3179" s="1" t="s">
        <v>2617</v>
      </c>
      <c r="B3179" s="1" t="s">
        <v>4915</v>
      </c>
      <c r="C3179" s="2" t="str">
        <f>IFERROR(__xludf.DUMMYFUNCTION("GOOGLETRANSLATE(B3179, ""en"", ""vi"")"),"Phần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f>
        <v>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v>
      </c>
      <c r="D3179" s="2"/>
    </row>
    <row r="3180">
      <c r="A3180" s="1" t="s">
        <v>4916</v>
      </c>
      <c r="B3180" s="1" t="s">
        <v>4917</v>
      </c>
      <c r="C3180" s="2" t="str">
        <f>IFERROR(__xludf.DUMMYFUNCTION("GOOGLETRANSLATE(B3180, ""en"", ""vi"")"),"Nhạc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[I1N2S3T4R5U6M7E8N9T"&amp;"0S1] góp phần tạo nên hiệu ứng tổng thể.")</f>
        <v>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[I1N2S3T4R5U6M7E8N9T0S1] góp phần tạo nên hiệu ứng tổng thể.</v>
      </c>
      <c r="D3180" s="2"/>
    </row>
    <row r="3181">
      <c r="A3181" s="1" t="s">
        <v>4918</v>
      </c>
      <c r="B3181" s="1" t="s">
        <v>4919</v>
      </c>
      <c r="C3181" s="2" t="str">
        <f>IFERROR(__xludf.DUMMYFUNCTION("GOOGLETRANSLATE(B3181, ""en"", ""vi"")"),"Phạm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phổ"&amp;" biến. Ngoài ra, bài hát này đã chọn không kết hợp [I1N2S3T4R5U6M7E8N9T0S1].")</f>
        <v>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 biến. Ngoài ra, bài hát này đã chọn không kết hợp [I1N2S3T4R5U6M7E8N9T0S1].</v>
      </c>
      <c r="D3181" s="2"/>
    </row>
    <row r="3182">
      <c r="A3182" s="1" t="s">
        <v>395</v>
      </c>
      <c r="B3182" s="1" t="s">
        <v>4920</v>
      </c>
      <c r="C3182" s="2" t="str">
        <f>IFERROR(__xludf.DUMMYFUNCTION("GOOGLETRANSLATE(B3182, ""en"", ""vi"")"),"Phạm vi cao độ nhỏ gọn của [R1A2N3G4E5] [oc0ta1ve2s3] mang lại màn trình diễn âm nhạc tập trung và có tác động mạnh mẽ, trong khi [[K01E12Y23]3 k4ey5] tạo thêm hương vị độc đáo cho loại nhạc này. Bản nhạc này dài [T1M213] giây và có nhịp điệu ổn định và v"&amp;"ừa phải. Nó không liên quan đến việc sử dụng [I1N2S3T4R5U6M7E8N9T0S1] và [ti0me1 s2ig3na4tu5re6] của âm nhạc là [T1I2M3E4_5S6I7G8N9A0T1U2R3E4]. Với [te0mp1o2] thoải mái, âm thanh của bài hát mang đậm phong cách [G1E2N3R4E5] thông thường.")</f>
        <v>Phạm vi cao độ nhỏ gọn của [R1A2N3G4E5] [oc0ta1ve2s3] mang lại màn trình diễn âm nhạc tập trung và có tác động mạnh mẽ, trong khi [[K01E12Y23]3 k4ey5] tạo thêm hương vị độc đáo cho loại nhạc này. Bản nhạc này dài [T1M213] giây và có nhịp điệu ổn định và vừa phải. Nó không liên quan đến việc sử dụng [I1N2S3T4R5U6M7E8N9T0S1] và [ti0me1 s2ig3na4tu5re6] của âm nhạc là [T1I2M3E4_5S6I7G8N9A0T1U2R3E4]. Với [te0mp1o2] thoải mái, âm thanh của bài hát mang đậm phong cách [G1E2N3R4E5] thông thường.</v>
      </c>
      <c r="D3182" s="2"/>
    </row>
    <row r="3183">
      <c r="A3183" s="1" t="s">
        <v>4921</v>
      </c>
      <c r="B3183" s="1" t="s">
        <v>4922</v>
      </c>
      <c r="C3183" s="2" t="str">
        <f>IFERROR(__xludf.DUMMYFUNCTION("GOOGLETRANSLATE(B3183, ""en"", ""vi"")"),"Dải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"&amp;"sự độc đáo cho bài hát. Với [te0mp1o2] vừa phải, bản nhạc này tạo ra bầu không khí nhẹ nhàng và nội tâm.")</f>
        <v>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sự độc đáo cho bài hát. Với [te0mp1o2] vừa phải, bản nhạc này tạo ra bầu không khí nhẹ nhàng và nội tâm.</v>
      </c>
      <c r="D3183" s="2"/>
    </row>
    <row r="3184">
      <c r="A3184" s="1" t="s">
        <v>4923</v>
      </c>
      <c r="B3184" s="1" t="s">
        <v>4924</v>
      </c>
      <c r="C3184" s="2" t="str">
        <f>IFERROR(__xludf.DUMMYFUNCTION("GOOGLETRANSLATE(B3184, ""en"", ""vi"")"),"Bài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t"&amp;"hấm đẫm [E1M2O3T4I5O6N7] và được chia thành [[N01U12M23_34B45A56R67S78 ]8 b9ar0s1]. Kết quả là nhịp độ chậm rãi càng làm nổi bật những biến thể tinh tế trong giai điệu và cách diễn đạt của âm nhạc.")</f>
        <v>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thấm đẫm [E1M2O3T4I5O6N7] và được chia thành [[N01U12M23_34B45A56R67S78 ]8 b9ar0s1]. Kết quả là nhịp độ chậm rãi càng làm nổi bật những biến thể tinh tế trong giai điệu và cách diễn đạt của âm nhạc.</v>
      </c>
      <c r="D3184" s="2"/>
    </row>
    <row r="3185">
      <c r="A3185" s="1" t="s">
        <v>4925</v>
      </c>
      <c r="B3185" s="1" t="s">
        <v>4926</v>
      </c>
      <c r="C3185" s="2" t="str">
        <f>IFERROR(__xludf.DUMMYFUNCTION("GOOGLETRANSLATE(B3185, ""en"", ""vi"")"),"Bài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v"&amp;"à [te0mp1o2].")</f>
        <v>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và [te0mp1o2].</v>
      </c>
      <c r="D3185" s="2"/>
    </row>
    <row r="3186">
      <c r="A3186" s="1" t="s">
        <v>4927</v>
      </c>
      <c r="B3186" s="1" t="s">
        <v>4928</v>
      </c>
      <c r="C3186" s="2" t="str">
        <f>IFERROR(__xludf.DUMMYFUNCTION("GOOGLETRANSLATE(B3186, ""en"", ""vi"")"),"Phạm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 "&amp;"vừa phải và đặc biệt là thiếu [I1N2S3T4R5U6M7E8N9T0S1]. Với [ti0me1 s2ig3na4tu5re6 o7f 8[T91I02M13E24_35S46I57G68N79A80T91U02R13E24]3] và phát ở tốc độ nhanh [te0mp1o2], âm nhạc sẽ phát ra [E1M2O3T4I5O6N7], như bạn có thể nghe thấy [[N01U12M23_34B4 5A56R6"&amp;"7S78]8 b9ar0s1] trong bài hát này.")</f>
        <v>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 vừa phải và đặc biệt là thiếu [I1N2S3T4R5U6M7E8N9T0S1]. Với [ti0me1 s2ig3na4tu5re6 o7f 8[T91I02M13E24_35S46I57G68N79A80T91U02R13E24]3] và phát ở tốc độ nhanh [te0mp1o2], âm nhạc sẽ phát ra [E1M2O3T4I5O6N7], như bạn có thể nghe thấy [[N01U12M23_34B4 5A56R67S78]8 b9ar0s1] trong bài hát này.</v>
      </c>
      <c r="D3186" s="2"/>
    </row>
    <row r="3187">
      <c r="A3187" s="1" t="s">
        <v>3210</v>
      </c>
      <c r="B3187" s="1" t="s">
        <v>4929</v>
      </c>
      <c r="C3187" s="2" t="str">
        <f>IFERROR(__xludf.DUMMYFUNCTION("GOOGLETRANSLATE(B3187, ""en"", ""vi"")"),"Bản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t"&amp;"hêm hiệu ứng êm dịu tổng thể của âm nhạc.")</f>
        <v>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thêm hiệu ứng êm dịu tổng thể của âm nhạc.</v>
      </c>
      <c r="D3187" s="2"/>
    </row>
    <row r="3188">
      <c r="A3188" s="1" t="s">
        <v>217</v>
      </c>
      <c r="B3188" s="1" t="s">
        <v>4930</v>
      </c>
      <c r="C3188" s="2" t="str">
        <f>IFERROR(__xludf.DUMMYFUNCTION("GOOGLETRANSLATE(B3188, ""en"", ""vi"")"),"Việc sử dụng [[K01E12Y23]3 k4ey5] trong bản nhạc này mang lại bảng âm thanh phong phú và sống động.")</f>
        <v>Việc sử dụng [[K01E12Y23]3 k4ey5] trong bản nhạc này mang lại bảng âm thanh phong phú và sống động.</v>
      </c>
      <c r="D3188" s="2"/>
    </row>
    <row r="3189">
      <c r="A3189" s="1" t="s">
        <v>708</v>
      </c>
      <c r="B3189" s="1" t="s">
        <v>4931</v>
      </c>
      <c r="C3189" s="2" t="str">
        <f>IFERROR(__xludf.DUMMYFUNCTION("GOOGLETRANSLATE(B3189,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giây,"&amp;"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"&amp;"chất nhanh và giàu cảm xúc của âm nhạc.")</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chất nhanh và giàu cảm xúc của âm nhạc.</v>
      </c>
      <c r="D3189" s="2"/>
    </row>
    <row r="3190">
      <c r="A3190" s="1" t="s">
        <v>383</v>
      </c>
      <c r="B3190" s="1" t="s">
        <v>4932</v>
      </c>
      <c r="C3190" s="2" t="str">
        <f>IFERROR(__xludf.DUMMYFUNCTION("GOOGLETRANSLATE(B3190, ""en"", ""vi"")"),"Bài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độ"&amp;"c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f>
        <v>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v>
      </c>
      <c r="D3190" s="2"/>
    </row>
    <row r="3191">
      <c r="A3191" s="1" t="s">
        <v>110</v>
      </c>
      <c r="B3191" s="1" t="s">
        <v>4933</v>
      </c>
      <c r="C3191" s="2" t="str">
        <f>IFERROR(__xludf.DUMMYFUNCTION("GOOGLETRANSLATE(B3191, ""en"", ""vi"")"),"Phạm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v"&amp;"i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phạ"&amp;"m vi cao độ của một nhạc cụ nằm trong [R1A2N3G4E5] [oc0ta1ve2s3].")</f>
        <v>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phạm vi cao độ của một nhạc cụ nằm trong [R1A2N3G4E5] [oc0ta1ve2s3].</v>
      </c>
      <c r="D3191" s="2"/>
    </row>
    <row r="3192">
      <c r="A3192" s="1" t="s">
        <v>4934</v>
      </c>
      <c r="B3192" s="1" t="s">
        <v>4935</v>
      </c>
      <c r="C3192" s="2" t="str">
        <f>IFERROR(__xludf.DUMMYFUNCTION("GOOGLETRANSLATE(B3192, ""en"", ""vi"")"),"Âm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dễ chịu và hấp dẫn về "&amp;"tổng thể.")</f>
        <v>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dễ chịu và hấp dẫn về tổng thể.</v>
      </c>
      <c r="D3192" s="2"/>
    </row>
    <row r="3193">
      <c r="A3193" s="1" t="s">
        <v>4936</v>
      </c>
      <c r="B3193" s="1" t="s">
        <v>4937</v>
      </c>
      <c r="C3193" s="2" t="str">
        <f>IFERROR(__xludf.DUMMYFUNCTION("GOOGLETRANSLATE(B3193, ""en"", ""vi"")"),"Âm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v"&amp;"à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"&amp;"cách của [A1R2T3I4S5T6] và bổ sung vào cảm giác tổng thể của bản nhạc.")</f>
        <v>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cách của [A1R2T3I4S5T6] và bổ sung vào cảm giác tổng thể của bản nhạc.</v>
      </c>
      <c r="D3193" s="2"/>
    </row>
    <row r="3194">
      <c r="A3194" s="1" t="s">
        <v>2123</v>
      </c>
      <c r="B3194" s="1" t="s">
        <v>4938</v>
      </c>
      <c r="C3194" s="2" t="str">
        <f>IFERROR(__xludf.DUMMYFUNCTION("GOOGLETRANSLATE(B3194, ""en"", ""vi"")"),"Âm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[I1N2S3T4R5U6M"&amp;"7E8N9T0S1]. Nhịp điệu của âm nhạc tuân theo [T1I2M3E4_5S6I7G8N9A0T1U2R3E4], trong khi [te0mp1o2] vẫn thoải mái. Cảm giác tổng thể của âm nhạc là [E1M2O3T4I5O6N7] và cấu trúc bài hát bao gồm [[N01U12M23_34B45A56R67S78]8 b9ar0s1].")</f>
        <v>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[I1N2S3T4R5U6M7E8N9T0S1]. Nhịp điệu của âm nhạc tuân theo [T1I2M3E4_5S6I7G8N9A0T1U2R3E4], trong khi [te0mp1o2] vẫn thoải mái. Cảm giác tổng thể của âm nhạc là [E1M2O3T4I5O6N7] và cấu trúc bài hát bao gồm [[N01U12M23_34B45A56R67S78]8 b9ar0s1].</v>
      </c>
      <c r="D3194" s="2"/>
    </row>
    <row r="3195">
      <c r="A3195" s="1" t="s">
        <v>1983</v>
      </c>
      <c r="B3195" s="1" t="s">
        <v>4939</v>
      </c>
      <c r="C3195" s="2" t="str">
        <f>IFERROR(__xludf.DUMMYFUNCTION("GOOGLETRANSLATE(B3195, ""en"", ""vi"")"),"Việc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b"&amp;"ản nhạc có cấu trúc tốt và được sáng tác chu đáo. [ke0y1], cấu trúc và thời gian chạy đều phối hợp với nhau để tạo ra trải nghiệm nghe độc ​​đáo và đáng nhớ cho khán giả.")</f>
        <v>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bản nhạc có cấu trúc tốt và được sáng tác chu đáo. [ke0y1], cấu trúc và thời gian chạy đều phối hợp với nhau để tạo ra trải nghiệm nghe độc ​​đáo và đáng nhớ cho khán giả.</v>
      </c>
      <c r="D3195" s="2"/>
    </row>
    <row r="3196">
      <c r="A3196" s="1" t="s">
        <v>4940</v>
      </c>
      <c r="B3196" s="1" t="s">
        <v>4941</v>
      </c>
      <c r="C3196" s="2" t="str">
        <f>IFERROR(__xludf.DUMMYFUNCTION("GOOGLETRANSLATE(B3196, ""en"", ""vi"")"),"Bản nhạc này được phát ở tốc độ vừa phải và với [ti0me1 s2ig3na4tu5re6 o7f 8[T91I02M13E24_35S46I57G68N79A80T91U02R13E24]3], có âm thanh mạnh mẽ và đáng nhớ nhờ [[K01E12Y23]3 k4ey5].")</f>
        <v>Bản nhạc này được phát ở tốc độ vừa phải và với [ti0me1 s2ig3na4tu5re6 o7f 8[T91I02M13E24_35S46I57G68N79A80T91U02R13E24]3], có âm thanh mạnh mẽ và đáng nhớ nhờ [[K01E12Y23]3 k4ey5].</v>
      </c>
      <c r="D3196" s="2"/>
    </row>
    <row r="3197">
      <c r="A3197" s="1" t="s">
        <v>902</v>
      </c>
      <c r="B3197" s="1" t="s">
        <v>4942</v>
      </c>
      <c r="C3197" s="2" t="str">
        <f>IFERROR(__xludf.DUMMYFUNCTION("GOOGLETRANSLATE(B3197, ""en"", ""vi"")"),"Bầu không khí khác biệt trong bản nhạc này được tạo ra bằng cách sử dụng [[K01E12Y23]3 k4ey5], trong khi thời gian chạy của nó kéo dài [T1M213] giây. Âm nhạc được nâng cao hơn nữa nhờ vai trò quan trọng của [I1N2S3T4R5U6M7E8N9T0S1].")</f>
        <v>Bầu không khí khác biệt trong bản nhạc này được tạo ra bằng cách sử dụng [[K01E12Y23]3 k4ey5], trong khi thời gian chạy của nó kéo dài [T1M213] giây. Âm nhạc được nâng cao hơn nữa nhờ vai trò quan trọng của [I1N2S3T4R5U6M7E8N9T0S1].</v>
      </c>
      <c r="D3197" s="2"/>
    </row>
    <row r="3198">
      <c r="A3198" s="1" t="s">
        <v>4943</v>
      </c>
      <c r="B3198" s="1" t="s">
        <v>4944</v>
      </c>
      <c r="C3198" s="2" t="str">
        <f>IFERROR(__xludf.DUMMYFUNCTION("GOOGLETRANSLATE(B3198, ""en"", ""vi"")"),"Đoạn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đi"&amp;"ệu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f>
        <v>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v>
      </c>
      <c r="D3198" s="2"/>
    </row>
    <row r="3199">
      <c r="A3199" s="1" t="s">
        <v>333</v>
      </c>
      <c r="B3199" s="1" t="s">
        <v>4945</v>
      </c>
      <c r="C3199" s="2" t="str">
        <f>IFERROR(__xludf.DUMMYFUNCTION("GOOGLETRANSLATE(B3199, ""en"", ""vi"")"),"Âm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[E1M2O3T4I5O6N7"&amp;"].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"&amp;"của người nghe.")</f>
        <v>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của người nghe.</v>
      </c>
      <c r="D3199" s="2"/>
    </row>
    <row r="3200">
      <c r="A3200" s="1" t="s">
        <v>4946</v>
      </c>
      <c r="B3200" s="1" t="s">
        <v>4947</v>
      </c>
      <c r="C3200" s="2" t="str">
        <f>IFERROR(__xludf.DUMMYFUNCTION("GOOGLETRANSLATE(B3200, ""en"", ""vi"")"),"Bài hát này có [te0mp1o2] thân thiện với dance với [ti0me1 s2ig3na4tu5re6 o7f 8[T91I02M13E24_35S46I57G68N79A80T91U02R13E24]3] đi kèm với âm nhạc.")</f>
        <v>Bài hát này có [te0mp1o2] thân thiện với dance với [ti0me1 s2ig3na4tu5re6 o7f 8[T91I02M13E24_35S46I57G68N79A80T91U02R13E24]3] đi kèm với âm nhạc.</v>
      </c>
      <c r="D3200" s="2"/>
    </row>
    <row r="3201">
      <c r="A3201" s="1" t="s">
        <v>295</v>
      </c>
      <c r="B3201" s="1" t="s">
        <v>4948</v>
      </c>
      <c r="C3201" s="2" t="str">
        <f>IFERROR(__xludf.DUMMYFUNCTION("GOOGLETRANSLATE(B3201, ""en"", ""vi"")"),"Bài hát này được sáng tác trong [[K01E12Y23]3 k4ey5] và cố tình loại trừ [I1N2S3T4R5U6M7E8N9T0S1].")</f>
        <v>Bài hát này được sáng tác trong [[K01E12Y23]3 k4ey5] và cố tình loại trừ [I1N2S3T4R5U6M7E8N9T0S1].</v>
      </c>
      <c r="D3201" s="2"/>
    </row>
    <row r="3202">
      <c r="A3202" s="1" t="s">
        <v>2204</v>
      </c>
      <c r="B3202" s="1" t="s">
        <v>4949</v>
      </c>
      <c r="C3202" s="2" t="str">
        <f>IFERROR(__xludf.DUMMYFUNCTION("GOOGLETRANSLATE(B3202, ""en"", ""vi"")"),"Bản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cũng"&amp;" không quá chậm.")</f>
        <v>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cũng không quá chậm.</v>
      </c>
      <c r="D3202" s="2"/>
    </row>
    <row r="3203">
      <c r="A3203" s="1" t="s">
        <v>1786</v>
      </c>
      <c r="B3203" s="1" t="s">
        <v>4950</v>
      </c>
      <c r="C3203" s="2" t="str">
        <f>IFERROR(__xludf.DUMMYFUNCTION("GOOGLETRANSLATE(B3203, ""en"", ""vi"")"),"Phạm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hát"&amp;"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[E1M2O3T"&amp;"4I5O6N7], bài hát bao gồm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[E1M2O3T4I5O6N7], bài hát bao gồm [[N01U12M23_34B45A56R67S78]8 b9ar0s1].</v>
      </c>
      <c r="D3203" s="2"/>
    </row>
    <row r="3204">
      <c r="A3204" s="1" t="s">
        <v>535</v>
      </c>
      <c r="B3204" s="1" t="s">
        <v>4951</v>
      </c>
      <c r="C3204" s="2" t="str">
        <f>IFERROR(__xludf.DUMMYFUNCTION("GOOGLETRANSLATE(B3204, ""en"", ""vi"")"),"Với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[te0mp"&amp;"1o2]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thá"&amp;"ch thức các quy ước của âm thanh [G1E2N3R4E5], thể hiện một sáng tác thực sự đặc biệt.")</f>
        <v>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thách thức các quy ước của âm thanh [G1E2N3R4E5], thể hiện một sáng tác thực sự đặc biệt.</v>
      </c>
      <c r="D3204" s="2"/>
    </row>
    <row r="3205">
      <c r="A3205" s="1" t="s">
        <v>271</v>
      </c>
      <c r="B3205" s="1" t="s">
        <v>4952</v>
      </c>
      <c r="C3205" s="2" t="str">
        <f>IFERROR(__xludf.DUMMYFUNCTION("GOOGLETRANSLATE(B3205, ""en"", ""vi"")"),"Phạm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[t"&amp;"i0me1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f>
        <v>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v>
      </c>
      <c r="D3205" s="2"/>
    </row>
    <row r="3206">
      <c r="A3206" s="1" t="s">
        <v>4953</v>
      </c>
      <c r="B3206" s="1" t="s">
        <v>4954</v>
      </c>
      <c r="C3206" s="2" t="str">
        <f>IFERROR(__xludf.DUMMYFUNCTION("GOOGLETRANSLATE(B3206, ""en"", ""vi"")"),"Bài hát có nhịp điệu rất êm đềm, nhẹ nhàng, chuyển động nhẹ nhàng, tạo nên bầu không khí êm dịu, êm dịu.")</f>
        <v>Bài hát có nhịp điệu rất êm đềm, nhẹ nhàng, chuyển động nhẹ nhàng, tạo nên bầu không khí êm dịu, êm dịu.</v>
      </c>
      <c r="D3206" s="2"/>
    </row>
    <row r="3207">
      <c r="A3207" s="1" t="s">
        <v>414</v>
      </c>
      <c r="B3207" s="1" t="s">
        <v>4955</v>
      </c>
      <c r="C3207" s="2" t="str">
        <f>IFERROR(__xludf.DUMMYFUNCTION("GOOGLETRANSLATE(B3207, ""en"", ""vi"")"),"Sự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ph"&amp;"ép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"&amp;"Cùng với nhau, những yếu tố này tạo ra một trải nghiệm âm nhạc gắn kết và mạnh mẽ.")</f>
        <v>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Cùng với nhau, những yếu tố này tạo ra một trải nghiệm âm nhạc gắn kết và mạnh mẽ.</v>
      </c>
      <c r="D3207" s="2"/>
    </row>
    <row r="3208">
      <c r="A3208" s="1" t="s">
        <v>487</v>
      </c>
      <c r="B3208" s="1" t="s">
        <v>4956</v>
      </c>
      <c r="C3208" s="2" t="str">
        <f>IFERROR(__xludf.DUMMYFUNCTION("GOOGLETRANSLATE(B3208, ""en"", ""vi"")"),"Nó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nhạ"&amp;"c được phát ở tốc độ cao [te0mp1o2] chắc chắn sẽ giúp mọi người đứng vững và có khoảng thời gian vui vẻ.")</f>
        <v>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nhạc được phát ở tốc độ cao [te0mp1o2] chắc chắn sẽ giúp mọi người đứng vững và có khoảng thời gian vui vẻ.</v>
      </c>
      <c r="D3208" s="2"/>
    </row>
    <row r="3209">
      <c r="A3209" s="1" t="s">
        <v>4957</v>
      </c>
      <c r="B3209" s="1" t="s">
        <v>4958</v>
      </c>
      <c r="C3209" s="2" t="str">
        <f>IFERROR(__xludf.DUMMYFUNCTION("GOOGLETRANSLATE(B3209, ""en"", ""vi"")"),"Bài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nữa"&amp;" nhờ lựa chọn [[K01E12Y23]3 k4ey5]. Nhìn chung, bài hát này mang đến trải nghiệm âm nhạc năng động, hấp dẫn và để lại ấn tượng lâu dài cho người nghe.")</f>
        <v>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 nhờ lựa chọn [[K01E12Y23]3 k4ey5]. Nhìn chung, bài hát này mang đến trải nghiệm âm nhạc năng động, hấp dẫn và để lại ấn tượng lâu dài cho người nghe.</v>
      </c>
      <c r="D3209" s="2"/>
    </row>
    <row r="3210">
      <c r="A3210" s="1" t="s">
        <v>521</v>
      </c>
      <c r="B3210" s="1" t="s">
        <v>4959</v>
      </c>
      <c r="C3210" s="2" t="str">
        <f>IFERROR(__xludf.DUMMYFUNCTION("GOOGLETRANSLATE(B3210, ""en"", ""vi"")"),"Bản nhạc thể hiện phạm vi cao độ trong [R1A2N3G4E5] [oc0ta1ve2s3] và có thời gian chạy là [T1M213] giây.")</f>
        <v>Bản nhạc thể hiện phạm vi cao độ trong [R1A2N3G4E5] [oc0ta1ve2s3] và có thời gian chạy là [T1M213] giây.</v>
      </c>
      <c r="D3210" s="2"/>
    </row>
    <row r="3211">
      <c r="A3211" s="1" t="s">
        <v>4960</v>
      </c>
      <c r="B3211" s="1" t="s">
        <v>4961</v>
      </c>
      <c r="C3211" s="2" t="str">
        <f>IFERROR(__xludf.DUMMYFUNCTION("GOOGLETRANSLATE(B3211, ""en"", ""vi"")"),"Âm nhạc được trình bày ở đây mang lại trải nghiệm nghe đa dạng và năng động, với dải cao độ trải dài [R1A2N3G4E5] [oc0ta1ve2s3]. Nó nằm trong [[K01E12Y23]3 k4ey5], mang lại cho nó một chất lượng cảm xúc đặc biệt. Bài hát có nhịp điệu êm đềm và vừa phải, đ"&amp;"ược làm phong phú thêm bởi [I1N2S3T4R5U6M7E8N9T0S1], tạo nên một bản nhạc chứa đầy [E1M2O3T4I5O6N7]. Nhìn chung, sự kết hợp giữa cao độ, [ke0y1], nhịp điệu và nhạc cụ tạo nên tác động cảm xúc mạnh mẽ đến người nghe.")</f>
        <v>Âm nhạc được trình bày ở đây mang lại trải nghiệm nghe đa dạng và năng động, với dải cao độ trải dài [R1A2N3G4E5] [oc0ta1ve2s3]. Nó nằm trong [[K01E12Y23]3 k4ey5], mang lại cho nó một chất lượng cảm xúc đặc biệt. Bài hát có nhịp điệu êm đềm và vừa phải, được làm phong phú thêm bởi [I1N2S3T4R5U6M7E8N9T0S1], tạo nên một bản nhạc chứa đầy [E1M2O3T4I5O6N7]. Nhìn chung, sự kết hợp giữa cao độ, [ke0y1], nhịp điệu và nhạc cụ tạo nên tác động cảm xúc mạnh mẽ đến người nghe.</v>
      </c>
      <c r="D3211" s="2"/>
    </row>
    <row r="3212">
      <c r="A3212" s="1" t="s">
        <v>164</v>
      </c>
      <c r="B3212" s="1" t="s">
        <v>4962</v>
      </c>
      <c r="C3212" s="2" t="str">
        <f>IFERROR(__xludf.DUMMYFUNCTION("GOOGLETRANSLATE(B3212, ""en"", ""vi"")"),"Loại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và"&amp;"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truyề"&amp;"n tải [E1M2O3T4I5O6N7] thông qua [te0mp1o2] vừa phải và những cảm xúc thấm nhuần trong giai điệu.")</f>
        <v>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truyền tải [E1M2O3T4I5O6N7] thông qua [te0mp1o2] vừa phải và những cảm xúc thấm nhuần trong giai điệu.</v>
      </c>
      <c r="D3212" s="2"/>
    </row>
    <row r="3213">
      <c r="A3213" s="1" t="s">
        <v>4963</v>
      </c>
      <c r="B3213" s="1" t="s">
        <v>4964</v>
      </c>
      <c r="C3213" s="2" t="str">
        <f>IFERROR(__xludf.DUMMYFUNCTION("GOOGLETRANSLATE(B3213, ""en"", ""vi"")"),"Tác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"&amp;"này có thời lượng chạy [T1M213] giây và có nhịp điệu nhịp nhàng thu hút sự chú ý của người nghe từ đầu đến cuối. Với dải động và nhịp điệu sôi động [te0mp1o2], bản nhạc này chắc chắn sẽ để lại ấn tượng lâu dài cho bất kỳ ai nghe nó.")</f>
        <v>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này có thời lượng chạy [T1M213] giây và có nhịp điệu nhịp nhàng thu hút sự chú ý của người nghe từ đầu đến cuối. Với dải động và nhịp điệu sôi động [te0mp1o2], bản nhạc này chắc chắn sẽ để lại ấn tượng lâu dài cho bất kỳ ai nghe nó.</v>
      </c>
      <c r="D3213" s="2"/>
    </row>
    <row r="3214">
      <c r="A3214" s="1" t="s">
        <v>637</v>
      </c>
      <c r="B3214" s="1" t="s">
        <v>4965</v>
      </c>
      <c r="C3214" s="2" t="str">
        <f>IFERROR(__xludf.DUMMYFUNCTION("GOOGLETRANSLATE(B3214, ""en"", ""vi"")"),"Nó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hoà"&amp;"n toàn đắm chìm trong âm thanh, lạc vào khoảnh khắc. Nhịp điệu của bài hát này thực sự đáng chú ý và có sức mạnh lay động bạn theo những cách mà bạn chưa bao giờ nghĩ là có thể.")</f>
        <v>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hoàn toàn đắm chìm trong âm thanh, lạc vào khoảnh khắc. Nhịp điệu của bài hát này thực sự đáng chú ý và có sức mạnh lay động bạn theo những cách mà bạn chưa bao giờ nghĩ là có thể.</v>
      </c>
      <c r="D3214" s="2"/>
    </row>
    <row r="3215">
      <c r="A3215" s="1" t="s">
        <v>4966</v>
      </c>
      <c r="B3215" s="1" t="s">
        <v>4967</v>
      </c>
      <c r="C3215" s="2" t="str">
        <f>IFERROR(__xludf.DUMMYFUNCTION("GOOGLETRANSLATE(B3215, ""en"", ""vi"")"),"Giai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[o"&amp;"c0ta1ve2s3],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thể"&amp;" và việc sử dụng cao độ một cách chiến lược đã góp phần tạo nên âm thanh có chủ ý và độc đáo của bài hát.")</f>
        <v>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 và việc sử dụng cao độ một cách chiến lược đã góp phần tạo nên âm thanh có chủ ý và độc đáo của bài hát.</v>
      </c>
      <c r="D3215" s="2"/>
    </row>
    <row r="3216">
      <c r="A3216" s="1" t="s">
        <v>227</v>
      </c>
      <c r="B3216" s="1" t="s">
        <v>4968</v>
      </c>
      <c r="C3216" s="2" t="str">
        <f>IFERROR(__xludf.DUMMYFUNCTION("GOOGLETRANSLATE(B3216, ""en"", ""vi"")"),"Trong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"&amp;"kéo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ch"&amp;"o thấy tầm quan trọng của các yếu tố âm nhạc phối hợp với nhau để tạo ra trải nghiệm nghe khác biệt và thú vị.")</f>
        <v>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cho thấy tầm quan trọng của các yếu tố âm nhạc phối hợp với nhau để tạo ra trải nghiệm nghe khác biệt và thú vị.</v>
      </c>
      <c r="D3216" s="2"/>
    </row>
    <row r="3217">
      <c r="A3217" s="1" t="s">
        <v>4969</v>
      </c>
      <c r="B3217" s="1" t="s">
        <v>4970</v>
      </c>
      <c r="C3217" s="2" t="str">
        <f>IFERROR(__xludf.DUMMYFUNCTION("GOOGLETRANSLATE(B3217, ""en"", ""vi"")"),"Thể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không"&amp;"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t"&amp;"rải nghiệm thú vị cho những ai đánh giá cao âm nhạc đổi mới và thử nghiệm.")</f>
        <v>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trải nghiệm thú vị cho những ai đánh giá cao âm nhạc đổi mới và thử nghiệm.</v>
      </c>
      <c r="D3217" s="2"/>
    </row>
    <row r="3218">
      <c r="A3218" s="1" t="s">
        <v>414</v>
      </c>
      <c r="B3218" s="1" t="s">
        <v>4971</v>
      </c>
      <c r="C3218" s="2" t="str">
        <f>IFERROR(__xludf.DUMMYFUNCTION("GOOGLETRANSLATE(B3218, ""en"", ""vi"")"),"Âm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"&amp;"[T1M213] giây, bài hát này là một bản nhạc hoàn chỉnh và được chế tác chu đáo, kết hợp giữa âm thanh thống nhất và tâm trạng đặc biệt.")</f>
        <v>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[T1M213] giây, bài hát này là một bản nhạc hoàn chỉnh và được chế tác chu đáo, kết hợp giữa âm thanh thống nhất và tâm trạng đặc biệt.</v>
      </c>
      <c r="D3218" s="2"/>
    </row>
    <row r="3219">
      <c r="A3219" s="1" t="s">
        <v>4972</v>
      </c>
      <c r="B3219" s="1" t="s">
        <v>4973</v>
      </c>
      <c r="C3219" s="2" t="str">
        <f>IFERROR(__xludf.DUMMYFUNCTION("GOOGLETRANSLATE(B3219, ""en"", ""vi"")"),"Thành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"&amp;"không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f>
        <v>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v>
      </c>
      <c r="D3219" s="2"/>
    </row>
    <row r="3220">
      <c r="A3220" s="1" t="s">
        <v>4974</v>
      </c>
      <c r="B3220" s="1" t="s">
        <v>4975</v>
      </c>
      <c r="C3220" s="2" t="str">
        <f>IFERROR(__xludf.DUMMYFUNCTION("GOOGLETRANSLATE(B3220, ""en"", ""vi"")"),"Âm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b"&amp;"ài hát còn có một [ti0me1 s2ig3na4tu5re6] không thường thấy, khiến nó càng trở nên khác biệt và hấp dẫn hơn.")</f>
        <v>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bài hát còn có một [ti0me1 s2ig3na4tu5re6] không thường thấy, khiến nó càng trở nên khác biệt và hấp dẫn hơn.</v>
      </c>
      <c r="D3220" s="2"/>
    </row>
    <row r="3221">
      <c r="A3221" s="1" t="s">
        <v>4976</v>
      </c>
      <c r="B3221" s="1" t="s">
        <v>4977</v>
      </c>
      <c r="C3221" s="2" t="str">
        <f>IFERROR(__xludf.DUMMYFUNCTION("GOOGLETRANSLATE(B3221, ""en"", ""vi"")"),"Bản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bài"&amp;" hát.")</f>
        <v>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 hát.</v>
      </c>
      <c r="D3221" s="2"/>
    </row>
    <row r="3222">
      <c r="A3222" s="1" t="s">
        <v>4978</v>
      </c>
      <c r="B3222" s="1" t="s">
        <v>4979</v>
      </c>
      <c r="C3222" s="2" t="str">
        <f>IFERROR(__xludf.DUMMYFUNCTION("GOOGLETRANSLATE(B3222, ""en"", ""vi"")"),"Bài hát này có thời lượng chạy là [T1M213] giây và có nhịp điệu rất êm dịu trong nhịp [T1I2M3E4_5S6I7G8N9A0T1U2R3E4]. Âm nhạc phải bao gồm [I1N2S3T4R5U6M7E8N9T0S1] và chứa đầy [E1M2O3T4I5O6N7].")</f>
        <v>Bài hát này có thời lượng chạy là [T1M213] giây và có nhịp điệu rất êm dịu trong nhịp [T1I2M3E4_5S6I7G8N9A0T1U2R3E4]. Âm nhạc phải bao gồm [I1N2S3T4R5U6M7E8N9T0S1] và chứa đầy [E1M2O3T4I5O6N7].</v>
      </c>
      <c r="D3222" s="2"/>
    </row>
    <row r="3223">
      <c r="A3223" s="1" t="s">
        <v>112</v>
      </c>
      <c r="B3223" s="1" t="s">
        <v>4980</v>
      </c>
      <c r="C3223" s="2" t="str">
        <f>IFERROR(__xludf.DUMMYFUNCTION("GOOGLETRANSLATE(B3223, ""en"", ""vi"")"),"Nhịp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tr"&amp;"ống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f>
        <v>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v>
      </c>
      <c r="D3223" s="2"/>
    </row>
    <row r="3224">
      <c r="A3224" s="1" t="s">
        <v>2575</v>
      </c>
      <c r="B3224" s="1" t="s">
        <v>4981</v>
      </c>
      <c r="C3224" s="2" t="str">
        <f>IFERROR(__xludf.DUMMYFUNCTION("GOOGLETRANSLATE(B3224, ""en"", ""vi"")"),"Bản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"&amp;"phép thể hiện trọn vẹn ý tưởng âm nhạc của bản nhạc. Cùng với nhau, những yếu tố này tạo nên trải nghiệm nghe độc ​​đáo và quyến rũ cho khán giả.")</f>
        <v>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phép thể hiện trọn vẹn ý tưởng âm nhạc của bản nhạc. Cùng với nhau, những yếu tố này tạo nên trải nghiệm nghe độc ​​đáo và quyến rũ cho khán giả.</v>
      </c>
      <c r="D3224" s="2"/>
    </row>
    <row r="3225">
      <c r="A3225" s="1" t="s">
        <v>3000</v>
      </c>
      <c r="B3225" s="1" t="s">
        <v>4982</v>
      </c>
      <c r="C3225" s="2" t="str">
        <f>IFERROR(__xludf.DUMMYFUNCTION("GOOGLETRANSLATE(B3225, ""en"", ""vi"")"),"Khi nói đến các dự án âm nhạc, [key0y1]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m"&amp;"ẽ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f>
        <v>Khi nói đến các dự án âm nhạc, [key0y1]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mẽ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v>
      </c>
      <c r="D3225" s="2"/>
    </row>
    <row r="3226">
      <c r="A3226" s="1" t="s">
        <v>4983</v>
      </c>
      <c r="B3226" s="1" t="s">
        <v>4984</v>
      </c>
      <c r="C3226" s="2" t="str">
        <f>IFERROR(__xludf.DUMMYFUNCTION("GOOGLETRANSLATE(B3226, ""en"", ""vi"")"),"Việc lựa chọn [[K01E12Y23]3 k4ey5] trong bản nhạc này tạo nên một trải nghiệm lôi cuốn và đáng nhớ, bất chấp tính chất nhịp độ nhanh của bài hát. Tuy nhiên, [te0mp1o2] của nhạc quá nhẹ để có thể nhảy múa.")</f>
        <v>Việc lựa chọn [[K01E12Y23]3 k4ey5] trong bản nhạc này tạo nên một trải nghiệm lôi cuốn và đáng nhớ, bất chấp tính chất nhịp độ nhanh của bài hát. Tuy nhiên, [te0mp1o2] của nhạc quá nhẹ để có thể nhảy múa.</v>
      </c>
      <c r="D3226" s="2"/>
    </row>
    <row r="3227">
      <c r="A3227" s="1" t="s">
        <v>4985</v>
      </c>
      <c r="B3227" s="1" t="s">
        <v>4986</v>
      </c>
      <c r="C3227" s="2" t="str">
        <f>IFERROR(__xludf.DUMMYFUNCTION("GOOGLETRANSLATE(B3227, ""en"", ""vi"")"),"Loại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[I1N2S3T4R5U6M7E"&amp;"8N9T0S1].")</f>
        <v>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[I1N2S3T4R5U6M7E8N9T0S1].</v>
      </c>
      <c r="D3227" s="2"/>
    </row>
    <row r="3228">
      <c r="A3228" s="1" t="s">
        <v>1971</v>
      </c>
      <c r="B3228" s="1" t="s">
        <v>4987</v>
      </c>
      <c r="C3228" s="2" t="str">
        <f>IFERROR(__xludf.DUMMYFUNCTION("GOOGLETRANSLATE(B3228, ""en"", ""vi"")"),"Loại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một"&amp;"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"&amp;"này. Nhịp điệu của bài hát vừa phải và gợi lên cảm giác [E1M2O3T4I5O6N7]. Với thời lượng [T1M213] giây và khoảng [[N01U12M23_34B45A56R67S78]8 b9ar0s1], bài hát này là sự kết hợp hoàn hảo giữa giai điệu, nhịp điệu và cảm xúc.")</f>
        <v>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này. Nhịp điệu của bài hát vừa phải và gợi lên cảm giác [E1M2O3T4I5O6N7]. Với thời lượng [T1M213] giây và khoảng [[N01U12M23_34B45A56R67S78]8 b9ar0s1], bài hát này là sự kết hợp hoàn hảo giữa giai điệu, nhịp điệu và cảm xúc.</v>
      </c>
      <c r="D3228" s="2"/>
    </row>
    <row r="3229">
      <c r="A3229" s="1" t="s">
        <v>25</v>
      </c>
      <c r="B3229" s="1" t="s">
        <v>4988</v>
      </c>
      <c r="C3229" s="2" t="str">
        <f>IFERROR(__xludf.DUMMYFUNCTION("GOOGLETRANSLATE(B3229, ""en"", ""vi"")"),"Âm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b"&amp;"ậc cảm xúc cho người nghe. Nó có thể đưa chúng ta đến một thời điểm và không gian khác, khuấy động tâm hồn chúng ta và kết nối chúng ta với những người khác một cách sâu sắc. Từ lễ kỷ niệm vui vẻ của một đám cưới đến những giai điệu buồn bã của một đám ta"&amp;"ng, âm nhạc có khả năng lay động và chạm đến chúng ta theo những cách mà chỉ lời nói thôi cũng không thể làm được.")</f>
        <v>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bậc cảm xúc cho người nghe. Nó có thể đưa chúng ta đến một thời điểm và không gian khác, khuấy động tâm hồn chúng ta và kết nối chúng ta với những người khác một cách sâu sắc. Từ lễ kỷ niệm vui vẻ của một đám cưới đến những giai điệu buồn bã của một đám tang, âm nhạc có khả năng lay động và chạm đến chúng ta theo những cách mà chỉ lời nói thôi cũng không thể làm được.</v>
      </c>
      <c r="D3229" s="2"/>
    </row>
    <row r="3230">
      <c r="A3230" s="1" t="s">
        <v>4181</v>
      </c>
      <c r="B3230" s="1" t="s">
        <v>4989</v>
      </c>
      <c r="C3230" s="2" t="str">
        <f>IFERROR(__xludf.DUMMYFUNCTION("GOOGLETRANSLATE(B3230, ""en"", ""vi"")"),"Bản nhạc này được sáng tác trong [[K01E12Y23]3 k4ey5] và bao gồm tổng cộng [[N01U12M23_34B45A56R67S78]8 b9ar0s1]. Nó có thời lượng [T1M213] giây và có tính năng [ti0me1 s2ig3na4tu5re6 o7f 8[T91I02M13E24_35S46I57G68N79A80T91U02R13E24]3 độc đáo.")</f>
        <v>Bản nhạc này được sáng tác trong [[K01E12Y23]3 k4ey5] và bao gồm tổng cộng [[N01U12M23_34B45A56R67S78]8 b9ar0s1]. Nó có thời lượng [T1M213] giây và có tính năng [ti0me1 s2ig3na4tu5re6 o7f 8[T91I02M13E24_35S46I57G68N79A80T91U02R13E24]3 độc đáo.</v>
      </c>
      <c r="D3230" s="2"/>
    </row>
    <row r="3231">
      <c r="A3231" s="1" t="s">
        <v>708</v>
      </c>
      <c r="B3231" s="1" t="s">
        <v>4990</v>
      </c>
      <c r="C3231" s="2" t="str">
        <f>IFERROR(__xludf.DUMMYFUNCTION("GOOGLETRANSLATE(B3231, ""en"", ""vi"")"),"Bản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tổn"&amp;"g thể. Bài hát sử dụng [[T01I12M23E34_45S56I67G78N89A90T01U12R23E34]4 t5im6e 7si8gn9at0ur1e2] khác thường và được phát ở tốc độ nhanh, chiếu [E1M2O3T4I5O6N7].")</f>
        <v>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tổng thể. Bài hát sử dụng [[T01I12M23E34_45S56I67G78N89A90T01U12R23E34]4 t5im6e 7si8gn9at0ur1e2] khác thường và được phát ở tốc độ nhanh, chiếu [E1M2O3T4I5O6N7].</v>
      </c>
      <c r="D3231" s="2"/>
    </row>
    <row r="3232">
      <c r="A3232" s="1" t="s">
        <v>2276</v>
      </c>
      <c r="B3232" s="1" t="s">
        <v>4991</v>
      </c>
      <c r="C3232" s="2" t="str">
        <f>IFERROR(__xludf.DUMMYFUNCTION("GOOGLETRANSLATE(B3232, ""en"", ""vi"")"),"Đoạn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c"&amp;"ho phép cảm nhận sâu sắc các sắc thái của âm nhạc. Nhịp điệu [te0mp1o2] vừa phải góp phần tạo ra hiệu ứng này, tạo ra cảm giác thư giãn và yên bình tổng thể. Dù được thưởng thức dưới dạng nhạc nền hay thu hút sự chú ý hoàn toàn của mọi người, bản nhạc này"&amp;" đều mang đến trải nghiệm nghe vừa hấp dẫn vừa êm dịu.")</f>
        <v>Đoạn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cho phép cảm nhận sâu sắc các sắc thái của âm nhạc. Nhịp điệu [te0mp1o2] vừa phải góp phần tạo ra hiệu ứng này, tạo ra cảm giác thư giãn và yên bình tổng thể. Dù được thưởng thức dưới dạng nhạc nền hay thu hút sự chú ý hoàn toàn của mọi người, bản nhạc này đều mang đến trải nghiệm nghe vừa hấp dẫn vừa êm dịu.</v>
      </c>
      <c r="D3232" s="2"/>
    </row>
    <row r="3233">
      <c r="A3233" s="1" t="s">
        <v>4992</v>
      </c>
      <c r="B3233" s="1" t="s">
        <v>4993</v>
      </c>
      <c r="C3233" s="2" t="str">
        <f>IFERROR(__xludf.DUMMYFUNCTION("GOOGLETRANSLATE(B3233, ""en"", ""vi"")"),"[[K01E12Y23]3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[I1N2S3T4R5"&amp;"U6M7E8N9T0S1]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b"&amp;"9ar0s1], bài hát này mang đến trải nghiệm âm nhạc độc đáo, nổi bật so với các sáng tác truyền thống.")</f>
        <v>[[K01E12Y23]3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b9ar0s1], bài hát này mang đến trải nghiệm âm nhạc độc đáo, nổi bật so với các sáng tác truyền thống.</v>
      </c>
      <c r="D3233" s="2"/>
    </row>
    <row r="3234">
      <c r="A3234" s="1" t="s">
        <v>1132</v>
      </c>
      <c r="B3234" s="1" t="s">
        <v>4994</v>
      </c>
      <c r="C3234" s="2" t="str">
        <f>IFERROR(__xludf.DUMMYFUNCTION("GOOGLETRANSLATE(B3234, ""en"", ""vi"")"),"Với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"&amp;"động tổng thể của bản nhạc. Mặc dù không phải là ví dụ điển hình của phong cách [G1E2N3R4E5] điển hình, bố cục này nổi bật nhờ chất lượng đặc biệt và đặc điểm độc đáo.")</f>
        <v>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động tổng thể của bản nhạc. Mặc dù không phải là ví dụ điển hình của phong cách [G1E2N3R4E5] điển hình, bố cục này nổi bật nhờ chất lượng đặc biệt và đặc điểm độc đáo.</v>
      </c>
      <c r="D3234" s="2"/>
    </row>
    <row r="3235">
      <c r="A3235" s="1" t="s">
        <v>521</v>
      </c>
      <c r="B3235" s="1" t="s">
        <v>4995</v>
      </c>
      <c r="C3235" s="2" t="str">
        <f>IFERROR(__xludf.DUMMYFUNCTION("GOOGLETRANSLATE(B3235, ""en"", ""vi"")"),"Bản nhạc có phạm vi cao độ là [R1A2N3G4E5] [oc0ta1ve2s3] và chạy trong [T1M213] giây.")</f>
        <v>Bản nhạc có phạm vi cao độ là [R1A2N3G4E5] [oc0ta1ve2s3] và chạy trong [T1M213] giây.</v>
      </c>
      <c r="D3235" s="2"/>
    </row>
    <row r="3236">
      <c r="A3236" s="1" t="s">
        <v>4996</v>
      </c>
      <c r="B3236" s="1" t="s">
        <v>4997</v>
      </c>
      <c r="C3236" s="2" t="str">
        <f>IFERROR(__xludf.DUMMYFUNCTION("GOOGLETRANSLATE(B3236, ""en"", ""vi"")"),"Trong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"&amp;"cụ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t"&amp;"hời gian để người nghe trải nghiệm và đánh giá cao toàn bộ tác dụng của cách tiếp cận âm nhạc này.")</f>
        <v>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thời gian để người nghe trải nghiệm và đánh giá cao toàn bộ tác dụng của cách tiếp cận âm nhạc này.</v>
      </c>
      <c r="D3236" s="2"/>
    </row>
    <row r="3237">
      <c r="A3237" s="1" t="s">
        <v>2237</v>
      </c>
      <c r="B3237" s="1" t="s">
        <v>4998</v>
      </c>
      <c r="C3237" s="2" t="str">
        <f>IFERROR(__xludf.DUMMYFUNCTION("GOOGLETRANSLATE(B3237, ""en"", ""vi"")"),"Bản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bổ"&amp;" sung [I1N2S3T4R5U6M7E8N9T0S1]. Mặc dù [ti0me1 s2ig3na4tu5re6] không chuẩn [T1I2M3E4_5S6I7G8N9A0T1U2R3E4], [te0mp1o2] thoải mái sẽ nâng cao cảm giác tổng thể của bài hát. Tác phẩm này là một ví dụ điển hình về phong cách [G1E2N3R4E5], thể hiện những đặc đ"&amp;"iểm độc đáo của nó.")</f>
        <v>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 sung [I1N2S3T4R5U6M7E8N9T0S1]. Mặc dù [ti0me1 s2ig3na4tu5re6] không chuẩn [T1I2M3E4_5S6I7G8N9A0T1U2R3E4], [te0mp1o2] thoải mái sẽ nâng cao cảm giác tổng thể của bài hát. Tác phẩm này là một ví dụ điển hình về phong cách [G1E2N3R4E5], thể hiện những đặc điểm độc đáo của nó.</v>
      </c>
      <c r="D3237" s="2"/>
    </row>
    <row r="3238">
      <c r="A3238" s="1" t="s">
        <v>452</v>
      </c>
      <c r="B3238" s="1" t="s">
        <v>4999</v>
      </c>
      <c r="C3238" s="2" t="str">
        <f>IFERROR(__xludf.DUMMYFUNCTION("GOOGLETRANSLATE(B3238, ""en"", ""vi"")"),"Nó là hoàn hảo để thư giãn vào cuối một ngày dài. Những giai điệu êm dịu tạo nên bầu không khí yên bình giúp thư giãn tâm trí và cơ thể. Với nhịp điệu nhẹ nhàng và giai điệu êm đềm, bản nhạc này có thể là một cách tuyệt vời để giảm căng thẳng và thư giãn "&amp;"sau một ngày bận rộn. Cho dù bạn đang thư giãn ở nhà hay đang cố gắng xoa dịu thần kinh trước khi đi ngủ, âm nhạc này chắc chắn sẽ giúp bạn thư giãn và nghỉ ngơi.")</f>
        <v>Nó là hoàn hảo để thư giãn vào cuối một ngày dài. Những giai điệu êm dịu tạo nên bầu không khí yên bình giúp thư giãn tâm trí và cơ thể. Với nhịp điệu nhẹ nhàng và giai điệu êm đềm, bản nhạc này có thể là một cách tuyệt vời để giảm căng thẳng và thư giãn sau một ngày bận rộn. Cho dù bạn đang thư giãn ở nhà hay đang cố gắng xoa dịu thần kinh trước khi đi ngủ, âm nhạc này chắc chắn sẽ giúp bạn thư giãn và nghỉ ngơi.</v>
      </c>
      <c r="D3238" s="2"/>
    </row>
    <row r="3239">
      <c r="A3239" s="1" t="s">
        <v>2295</v>
      </c>
      <c r="B3239" s="1" t="s">
        <v>5000</v>
      </c>
      <c r="C3239" s="2" t="str">
        <f>IFERROR(__xludf.DUMMYFUNCTION("GOOGLETRANSLATE(B3239, ""en"", ""vi"")"),"Với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khô"&amp;"ng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các đặc đi"&amp;"ểm điển hình của thể loại [G1E2N3R4E5], vì nó mang lại trải nghiệm âm nhạc độc đáo.")</f>
        <v>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các đặc điểm điển hình của thể loại [G1E2N3R4E5], vì nó mang lại trải nghiệm âm nhạc độc đáo.</v>
      </c>
      <c r="D3239" s="2"/>
    </row>
    <row r="3240">
      <c r="A3240" s="1" t="s">
        <v>5001</v>
      </c>
      <c r="B3240" s="1" t="s">
        <v>5002</v>
      </c>
      <c r="C3240" s="2" t="str">
        <f>IFERROR(__xludf.DUMMYFUNCTION("GOOGLETRANSLATE(B3240, ""en"", ""vi"")"),"Phạm vi cao độ nhỏ gọn của [R1A2N3G4E5] [oc0ta1ve2s3] mang lại màn trình diễn âm nhạc tập trung và có tác động mạnh mẽ, trong khi [[K01E12Y23]3 k4ey5] tạo thêm hương vị độc đáo cho loại nhạc này. Bài hát này dài [T1M213] giây với nhịp điệu rất êm dịu và b"&amp;"ạn có thể đếm [[N01U12M23_34B45A56R67S78]8 b9ar0s1] trong đó.")</f>
        <v>Phạm vi cao độ nhỏ gọn của [R1A2N3G4E5] [oc0ta1ve2s3] mang lại màn trình diễn âm nhạc tập trung và có tác động mạnh mẽ, trong khi [[K01E12Y23]3 k4ey5] tạo thêm hương vị độc đáo cho loại nhạc này. Bài hát này dài [T1M213] giây với nhịp điệu rất êm dịu và bạn có thể đếm [[N01U12M23_34B45A56R67S78]8 b9ar0s1] trong đó.</v>
      </c>
      <c r="D3240" s="2"/>
    </row>
    <row r="3241">
      <c r="A3241" s="1" t="s">
        <v>2271</v>
      </c>
      <c r="B3241" s="1" t="s">
        <v>5003</v>
      </c>
      <c r="C3241" s="2" t="str">
        <f>IFERROR(__xludf.DUMMYFUNCTION("GOOGLETRANSLATE(B3241, ""en"", ""vi"")"),"Loại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âm"&amp;" nhạc này khiến nó trở nên khác biệt so với các quy ước trong thể loại của nó, mang đến cho người nghe trải nghiệm âm nhạc mới mẻ và độc đáo.")</f>
        <v>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 nhạc này khiến nó trở nên khác biệt so với các quy ước trong thể loại của nó, mang đến cho người nghe trải nghiệm âm nhạc mới mẻ và độc đáo.</v>
      </c>
      <c r="D3241" s="2"/>
    </row>
    <row r="3242">
      <c r="A3242" s="1" t="s">
        <v>3645</v>
      </c>
      <c r="B3242" s="1" t="s">
        <v>5004</v>
      </c>
      <c r="C3242" s="2" t="str">
        <f>IFERROR(__xludf.DUMMYFUNCTION("GOOGLETRANSLATE(B3242, ""en"", ""vi"")"),"Âm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ở"&amp;" tốc độ nhẹ nhàng với [te0mp1o2] rất thư giãn. Âm nhạc phải có [I1N2S3T4R5U6M7E8N9T0S1] và bao gồm [[N01U12M23_34B45A56R67S78]8 b9ar0s1]. Nhìn chung, bài hát này mang lại trải nghiệm nhẹ nhàng và cộng hưởng cảm xúc cho người nghe.")</f>
        <v>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 tốc độ nhẹ nhàng với [te0mp1o2] rất thư giãn. Âm nhạc phải có [I1N2S3T4R5U6M7E8N9T0S1] và bao gồm [[N01U12M23_34B45A56R67S78]8 b9ar0s1]. Nhìn chung, bài hát này mang lại trải nghiệm nhẹ nhàng và cộng hưởng cảm xúc cho người nghe.</v>
      </c>
      <c r="D3242" s="2"/>
    </row>
    <row r="3243">
      <c r="A3243" s="1" t="s">
        <v>19</v>
      </c>
      <c r="B3243" s="1" t="s">
        <v>5005</v>
      </c>
      <c r="C3243" s="2" t="str">
        <f>IFERROR(__xludf.DUMMYFUNCTION("GOOGLETRANSLATE(B3243, ""en"", ""vi"")"),"Bản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s"&amp;"ử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bài"&amp;" hát này là một thành tựu ấn tượng về sáng tác âm nhạc.")</f>
        <v>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 hát này là một thành tựu ấn tượng về sáng tác âm nhạc.</v>
      </c>
      <c r="D3243" s="2"/>
    </row>
    <row r="3244">
      <c r="A3244" s="1" t="s">
        <v>168</v>
      </c>
      <c r="B3244" s="1" t="s">
        <v>5006</v>
      </c>
      <c r="C3244" s="2" t="str">
        <f>IFERROR(__xludf.DUMMYFUNCTION("GOOGLETRANSLATE(B3244, ""en"", ""vi"")"),"Bản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"&amp;"[I1N2S3T4R5U6M7E8N9T0S1]. Đồng hồ đo của âm nhạc là [T1I2M3E4_5S6I7G8N9A0T1U2R3E4] và được phát ở tốc độ nhanh [te0mp1o2], khiến nó trở thành sự thể hiện thực sự của thể loại [G1E2N3R4E5].")</f>
        <v>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[I1N2S3T4R5U6M7E8N9T0S1]. Đồng hồ đo của âm nhạc là [T1I2M3E4_5S6I7G8N9A0T1U2R3E4] và được phát ở tốc độ nhanh [te0mp1o2], khiến nó trở thành sự thể hiện thực sự của thể loại [G1E2N3R4E5].</v>
      </c>
      <c r="D3244" s="2"/>
    </row>
    <row r="3245">
      <c r="A3245" s="1" t="s">
        <v>1140</v>
      </c>
      <c r="B3245" s="1" t="s">
        <v>5007</v>
      </c>
      <c r="C3245" s="2" t="str">
        <f>IFERROR(__xludf.DUMMYFUNCTION("GOOGLETRANSLATE(B3245,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khi"&amp;" bài hát được phát ở nhịp độ nhẹ nhàng. Nhìn chung, âm nhạc được xác định bởi [E1M2O3T4I5O6N7].")</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 bài hát được phát ở nhịp độ nhẹ nhàng. Nhìn chung, âm nhạc được xác định bởi [E1M2O3T4I5O6N7].</v>
      </c>
      <c r="D3245" s="2"/>
    </row>
    <row r="3246">
      <c r="A3246" s="1" t="s">
        <v>5008</v>
      </c>
      <c r="B3246" s="1" t="s">
        <v>5009</v>
      </c>
      <c r="C3246" s="2" t="str">
        <f>IFERROR(__xludf.DUMMYFUNCTION("GOOGLETRANSLATE(B3246, ""en"", ""vi"")"),"Bài hát này có thời lượng chạy là [T1M213] giây và sử dụng [ti0me1 s2ig3na4tu5re6 o7f 8[T91I02M13E24_35S46I57G68N79A80T91U02R13E24]3]. Âm nhạc gợi lên cảm giác [E1M2O3T4I5O6N7] và có nhịp điệu rất êm dịu, nhẹ nhàng.")</f>
        <v>Bài hát này có thời lượng chạy là [T1M213] giây và sử dụng [ti0me1 s2ig3na4tu5re6 o7f 8[T91I02M13E24_35S46I57G68N79A80T91U02R13E24]3]. Âm nhạc gợi lên cảm giác [E1M2O3T4I5O6N7] và có nhịp điệu rất êm dịu, nhẹ nhàng.</v>
      </c>
      <c r="D3246" s="2"/>
    </row>
    <row r="3247">
      <c r="A3247" s="1" t="s">
        <v>675</v>
      </c>
      <c r="B3247" s="1" t="s">
        <v>5010</v>
      </c>
      <c r="C3247" s="2" t="str">
        <f>IFERROR(__xludf.DUMMYFUNCTION("GOOGLETRANSLATE(B3247, ""en"", ""vi"")"),"Phạm vi cao độ của bài hát này nằm trong khoảng [R1A2N3G4E5] [oc0ta1ve2s3] và nhịp điệu rất sôi động. Đáng chú ý vắng mặt trong bài hát này là [I1N2S3T4R5U6M7E8N9T0S1].")</f>
        <v>Phạm vi cao độ của bài hát này nằm trong khoảng [R1A2N3G4E5] [oc0ta1ve2s3] và nhịp điệu rất sôi động. Đáng chú ý vắng mặt trong bài hát này là [I1N2S3T4R5U6M7E8N9T0S1].</v>
      </c>
      <c r="D3247" s="2"/>
    </row>
    <row r="3248">
      <c r="A3248" s="1" t="s">
        <v>5011</v>
      </c>
      <c r="B3248" s="1" t="s">
        <v>5012</v>
      </c>
      <c r="C3248" s="2" t="str">
        <f>IFERROR(__xludf.DUMMYFUNCTION("GOOGLETRANSLATE(B3248, ""en"", ""vi"")"),"Âm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8[T91I02M13E24_35S46I57G68N79A80T91U02R13E2"&amp;"4]3], mang đến nhịp điệu có cấu trúc xuyên suốt bản nhạc.")</f>
        <v>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8[T91I02M13E24_35S46I57G68N79A80T91U02R13E24]3], mang đến nhịp điệu có cấu trúc xuyên suốt bản nhạc.</v>
      </c>
      <c r="D3248" s="2"/>
    </row>
    <row r="3249">
      <c r="A3249" s="1" t="s">
        <v>667</v>
      </c>
      <c r="B3249" s="1" t="s">
        <v>5013</v>
      </c>
      <c r="C3249" s="2" t="str">
        <f>IFERROR(__xludf.DUMMYFUNCTION("GOOGLETRANSLATE(B3249, ""en"", ""vi"")"),"Thời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ngườ"&amp;"i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vi"&amp;"ệc chú ý đến sắc thái cảm xúc của bài hát có thể nâng cao trải nghiệm nghe tổng thể của bạn.")</f>
        <v>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việc chú ý đến sắc thái cảm xúc của bài hát có thể nâng cao trải nghiệm nghe tổng thể của bạn.</v>
      </c>
      <c r="D3249" s="2"/>
    </row>
    <row r="3250">
      <c r="A3250" s="1" t="s">
        <v>519</v>
      </c>
      <c r="B3250" s="1" t="s">
        <v>5014</v>
      </c>
      <c r="C3250" s="2" t="str">
        <f>IFERROR(__xludf.DUMMYFUNCTION("GOOGLETRANSLATE(B3250, ""en"", ""vi"")"),"Tác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g"&amp;"iai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ngư"&amp;"ời sáng tác, và nó chắc chắn sẽ để lại ấn tượng lâu dài cho bất kỳ ai nghe nó.")</f>
        <v>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người sáng tác, và nó chắc chắn sẽ để lại ấn tượng lâu dài cho bất kỳ ai nghe nó.</v>
      </c>
      <c r="D3250" s="2"/>
    </row>
    <row r="3251">
      <c r="A3251" s="1" t="s">
        <v>5015</v>
      </c>
      <c r="B3251" s="1" t="s">
        <v>5016</v>
      </c>
      <c r="C3251" s="2" t="str">
        <f>IFERROR(__xludf.DUMMYFUNCTION("GOOGLETRANSLATE(B3251, ""en"", ""vi"")"),"Bầu không khí khác biệt của bản nhạc này được tạo ra bằng cách sử dụng [[K01E12Y23]3 k4ey5]. Thời gian phát của bài hát kéo dài [T1M213] giây và nhịp điệu của nó rất dễ nghe. Điều thú vị là bản nhạc không sử dụng [I1N2S3T4R5U6M7E8N9T0]. Nhìn chung, bài há"&amp;"t bao gồm [[N01U12M23_34B45A56R67S78]8 b9ar0s1], góp phần tạo nên cấu trúc và thành phần tổng thể của nó.")</f>
        <v>Bầu không khí khác biệt của bản nhạc này được tạo ra bằng cách sử dụng [[K01E12Y23]3 k4ey5]. Thời gian phát của bài hát kéo dài [T1M213] giây và nhịp điệu của nó rất dễ nghe. Điều thú vị là bản nhạc không sử dụng [I1N2S3T4R5U6M7E8N9T0]. Nhìn chung, bài hát bao gồm [[N01U12M23_34B45A56R67S78]8 b9ar0s1], góp phần tạo nên cấu trúc và thành phần tổng thể của nó.</v>
      </c>
      <c r="D3251" s="2"/>
    </row>
    <row r="3252">
      <c r="A3252" s="1" t="s">
        <v>1130</v>
      </c>
      <c r="B3252" s="1" t="s">
        <v>5017</v>
      </c>
      <c r="C3252" s="2" t="str">
        <f>IFERROR(__xludf.DUMMYFUNCTION("GOOGLETRANSLATE(B3252, ""en"", ""vi"")"),"Việc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tho"&amp;"ải mái, kèm theo đó là sự vắng mặt của [I1N2S3T4R5U6M7E8N9T0S1]. Theo nhịp [T1I2M3E4_5S6I7G8N9A0T1U2R3E4] và phát ở tốc độ chậm [te0mp1o2], âm nhạc thể hiện các quy ước của phong cách [G1E2N3R4E5], tạo ra âm thanh quyến rũ và đắm chìm.")</f>
        <v>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thoải mái, kèm theo đó là sự vắng mặt của [I1N2S3T4R5U6M7E8N9T0S1]. Theo nhịp [T1I2M3E4_5S6I7G8N9A0T1U2R3E4] và phát ở tốc độ chậm [te0mp1o2], âm nhạc thể hiện các quy ước của phong cách [G1E2N3R4E5], tạo ra âm thanh quyến rũ và đắm chìm.</v>
      </c>
      <c r="D3252" s="2"/>
    </row>
    <row r="3253">
      <c r="A3253" s="1" t="s">
        <v>1985</v>
      </c>
      <c r="B3253" s="1" t="s">
        <v>5018</v>
      </c>
      <c r="C3253" s="2" t="str">
        <f>IFERROR(__xludf.DUMMYFUNCTION("GOOGLETRANSLATE(B3253, ""en"", ""vi"")"),"Phạm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bằn"&amp;"g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f>
        <v>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v>
      </c>
      <c r="D3253" s="2"/>
    </row>
    <row r="3254">
      <c r="A3254" s="1" t="s">
        <v>5019</v>
      </c>
      <c r="B3254" s="1" t="s">
        <v>5020</v>
      </c>
      <c r="C3254" s="2" t="str">
        <f>IFERROR(__xludf.DUMMYFUNCTION("GOOGLETRANSLATE(B3254, ""en"", ""vi"")"),"Bản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"&amp;"bài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"&amp;"biệt của nó.")</f>
        <v>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biệt của nó.</v>
      </c>
      <c r="D3254" s="2"/>
    </row>
    <row r="3255">
      <c r="A3255" s="1" t="s">
        <v>1185</v>
      </c>
      <c r="B3255" s="1" t="s">
        <v>5021</v>
      </c>
      <c r="C3255" s="2" t="str">
        <f>IFERROR(__xludf.DUMMYFUNCTION("GOOGLETRANSLATE(B3255, ""en"", ""vi"")"),"Dải cao độ [R1A2N3G4E5] [oc0ta1ve2s3] của bản nhạc này mang lại trải nghiệm nghe độc ​​đáo và đáng nhớ, được nâng cao nhờ [[K01E12Y23]3 k4ey5] bổ sung thêm hương vị đặc biệt. Với thời lượng [T1M213] giây, bài hát chinh phục người nghe bằng nhịp điệu dễ ng"&amp;"he.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dẫn và đ"&amp;"ộc đáo.")</f>
        <v>Dải cao độ [R1A2N3G4E5] [oc0ta1ve2s3] của bản nhạc này mang lại trải nghiệm nghe độc ​​đáo và đáng nhớ, được nâng cao nhờ [[K01E12Y23]3 k4ey5] bổ sung thêm hương vị đặc biệt. Với thời lượng [T1M213] giây, bài hát chinh phục người nghe bằng nhịp điệu dễ nghe.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dẫn và độc đáo.</v>
      </c>
      <c r="D3255" s="2"/>
    </row>
    <row r="3256">
      <c r="A3256" s="1" t="s">
        <v>5022</v>
      </c>
      <c r="B3256" s="1" t="s">
        <v>5023</v>
      </c>
      <c r="C3256" s="2" t="str">
        <f>IFERROR(__xludf.DUMMYFUNCTION("GOOGLETRANSLATE(B3256, ""en"", ""vi"")"),"Phạm vi cao độ nhỏ gọn của [R1A2N3G4E5] [oc0ta1ve2s3] mang lại hiệu suất âm nhạc tập trung và ấn tượng, trong khi [[K01E12Y23]3 k4ey5] mang lại âm thanh mạnh mẽ và đáng nhớ. Với thời lượng chạy [T1M213] giây, sáng tác của bài hát này cố tình loại trừ việc"&amp;"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f>
        <v>Phạm vi cao độ nhỏ gọn của [R1A2N3G4E5] [oc0ta1ve2s3] mang lại hiệu suất âm nhạc tập trung và ấn tượng, trong khi [[K01E12Y23]3 k4ey5] mang lại âm thanh mạnh mẽ và đáng nhớ. Với thời lượng chạy [T1M213] giây, sáng tác của bài hát này cố tình loại trừ việc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v>
      </c>
      <c r="D3256" s="2"/>
    </row>
    <row r="3257">
      <c r="A3257" s="1" t="s">
        <v>1158</v>
      </c>
      <c r="B3257" s="1" t="s">
        <v>5024</v>
      </c>
      <c r="C3257" s="2" t="str">
        <f>IFERROR(__xludf.DUMMYFUNCTION("GOOGLETRANSLATE(B3257, ""en"", ""vi"")"),"Dải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cườn"&amp;"g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"&amp;"bản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f>
        <v>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v>
      </c>
      <c r="D3257" s="2"/>
    </row>
    <row r="3258">
      <c r="A3258" s="1" t="s">
        <v>4295</v>
      </c>
      <c r="B3258" s="1" t="s">
        <v>5025</v>
      </c>
      <c r="C3258" s="2" t="str">
        <f>IFERROR(__xludf.DUMMYFUNCTION("GOOGLETRANSLATE(B3258, ""en"", ""vi"")"),"Trong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"&amp;"Cùng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"&amp;"nhạc. Ngoài ra, việc sử dụng [ti0me1 s2ig3na4tu5re6] khác thường sẽ tạo thêm yếu tố bất ngờ và khó đoán, khiến khán giả bị thu hút và quan tâm đến âm nhạc.")</f>
        <v>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nhạc. Ngoài ra, việc sử dụng [ti0me1 s2ig3na4tu5re6] khác thường sẽ tạo thêm yếu tố bất ngờ và khó đoán, khiến khán giả bị thu hút và quan tâm đến âm nhạc.</v>
      </c>
      <c r="D3258" s="2"/>
    </row>
    <row r="3259">
      <c r="A3259" s="1" t="s">
        <v>69</v>
      </c>
      <c r="B3259" s="1" t="s">
        <v>5026</v>
      </c>
      <c r="C3259" s="2" t="str">
        <f>IFERROR(__xludf.DUMMYFUNCTION("GOOGLETRANSLATE(B3259, ""en"", ""vi"")"),"Âm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mạ"&amp;"nh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"&amp;"nhưng cấu trúc của bài hát vẫn tuân theo [[N01U12M23_34B45A56R67S78]8 b9ar0s1].")</f>
        <v>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nhưng cấu trúc của bài hát vẫn tuân theo [[N01U12M23_34B45A56R67S78]8 b9ar0s1].</v>
      </c>
      <c r="D3259" s="2"/>
    </row>
    <row r="3260">
      <c r="A3260" s="1" t="s">
        <v>4087</v>
      </c>
      <c r="B3260" s="1" t="s">
        <v>5027</v>
      </c>
      <c r="C3260" s="2" t="str">
        <f>IFERROR(__xludf.DUMMYFUNCTION("GOOGLETRANSLATE(B3260, ""en"", ""vi"")"),"Bài hát này có tổng cộng [[N01U12M23_34B45A56R67S78]8 b9ar0s1] và đồng hồ đo của nó là [T1I2M3E4_5S6I7G8N9A0T1U2R3E4].")</f>
        <v>Bài hát này có tổng cộng [[N01U12M23_34B45A56R67S78]8 b9ar0s1] và đồng hồ đo của nó là [T1I2M3E4_5S6I7G8N9A0T1U2R3E4].</v>
      </c>
      <c r="D3260" s="2"/>
    </row>
    <row r="3261">
      <c r="A3261" s="1" t="s">
        <v>136</v>
      </c>
      <c r="B3261" s="1" t="s">
        <v>5028</v>
      </c>
      <c r="C3261" s="2" t="str">
        <f>IFERROR(__xludf.DUMMYFUNCTION("GOOGLETRANSLATE(B3261, ""en"", ""vi"")"),"Âm nhạc trong bài hát này có đặc điểm riêng biệt, được nhấn mạnh bởi dải cao độ [R1A2N3G4E5] [oc0ta1ve2s3], giúp tăng thêm chiều sâu cho tác động cảm xúc của nó. Ngoài ra, việc sử dụng [[K01E12Y23]3 k4ey5] truyền tải âm thanh độc đáo và cộng hưởng, góp ph"&amp;"ần hơn nữa vào hiệu ứng tổng thể của nó. Nhịp điệu thanh thản, nhịp độ chậm và đồng hồ đo [T1I2M3E4_5S6I7G8N9A0T1U2R3E4] của bài hát đều phối hợp với nhau để tạo ra bầu không khí yên tĩnh. Việc sử dụng [I1N2S3T4R5U6M7E8N9T0S1] rất quan trọng đối với âm nh"&amp;"ạc, tăng thêm chiều sâu cảm xúc và sự cộng hưởng của bản nhạc. Nhìn chung, bản nhạc này truyền tải cảm giác [E1M2O3T4I5O6N7] mạnh mẽ, chắc chắn sẽ gây được tiếng vang cho người nghe.")</f>
        <v>Âm nhạc trong bài hát này có đặc điểm riêng biệt, được nhấn mạnh bởi dải cao độ [R1A2N3G4E5] [oc0ta1ve2s3], giúp tăng thêm chiều sâu cho tác động cảm xúc của nó. Ngoài ra, việc sử dụng [[K01E12Y23]3 k4ey5] truyền tải âm thanh độc đáo và cộng hưởng, góp phần hơn nữa vào hiệu ứng tổng thể của nó. Nhịp điệu thanh thản, nhịp độ chậm và đồng hồ đo [T1I2M3E4_5S6I7G8N9A0T1U2R3E4] của bài hát đều phối hợp với nhau để tạo ra bầu không khí yên tĩnh. Việc sử dụng [I1N2S3T4R5U6M7E8N9T0S1] rất quan trọng đối với âm nhạc, tăng thêm chiều sâu cảm xúc và sự cộng hưởng của bản nhạc. Nhìn chung, bản nhạc này truyền tải cảm giác [E1M2O3T4I5O6N7] mạnh mẽ, chắc chắn sẽ gây được tiếng vang cho người nghe.</v>
      </c>
      <c r="D3261" s="2"/>
    </row>
    <row r="3262">
      <c r="A3262" s="1" t="s">
        <v>367</v>
      </c>
      <c r="B3262" s="1" t="s">
        <v>5029</v>
      </c>
      <c r="C3262" s="2" t="str">
        <f>IFERROR(__xludf.DUMMYFUNCTION("GOOGLETRANSLATE(B3262, ""en"", ""vi"")"),"Việc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vẻ đến chiêm n"&amp;"ghiệm và nội tâm. Việc lựa chọn [I1N2S3T4R5U6M7E8N9T0S1] nâng cao hơn nữa bối cảnh âm thanh này, bổ sung thêm chiều sâu và kết cấu cho bố cục tổng thể. Cùng với nhau, [key0y1] và nhạc cụ phối hợp hài hòa để tạo ra trải nghiệm âm nhạc thực sự quyến rũ, vừa"&amp;" đáng nhớ vừa có tác động mạnh mẽ.")</f>
        <v>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vẻ đến chiêm nghiệm và nội tâm. Việc lựa chọn [I1N2S3T4R5U6M7E8N9T0S1] nâng cao hơn nữa bối cảnh âm thanh này, bổ sung thêm chiều sâu và kết cấu cho bố cục tổng thể. Cùng với nhau, [key0y1] và nhạc cụ phối hợp hài hòa để tạo ra trải nghiệm âm nhạc thực sự quyến rũ, vừa đáng nhớ vừa có tác động mạnh mẽ.</v>
      </c>
      <c r="D3262" s="2"/>
    </row>
    <row r="3263">
      <c r="A3263" s="1" t="s">
        <v>2025</v>
      </c>
      <c r="B3263" s="1" t="s">
        <v>5030</v>
      </c>
      <c r="C3263" s="2" t="str">
        <f>IFERROR(__xludf.DUMMYFUNCTION("GOOGLETRANSLATE(B3263, ""en"", ""vi"")"),"Âm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có"&amp;" tính năng [I1N2S3T4R5U6M7E8N9T0S1]. Nó tuân theo mét [T1I2M3E4_5S6I7G8N9A0T1U2R3E4] và được chơi ở tốc độ cân bằng. Gợi lên [E1M2O3T4I5O6N7], âm nhạc này có đặc điểm là khoảng [[N01U12M23_34B45A56R67S78]8 b9ar0s1].")</f>
        <v>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 tính năng [I1N2S3T4R5U6M7E8N9T0S1]. Nó tuân theo mét [T1I2M3E4_5S6I7G8N9A0T1U2R3E4] và được chơi ở tốc độ cân bằng. Gợi lên [E1M2O3T4I5O6N7], âm nhạc này có đặc điểm là khoảng [[N01U12M23_34B45A56R67S78]8 b9ar0s1].</v>
      </c>
      <c r="D3263" s="2"/>
    </row>
    <row r="3264">
      <c r="A3264" s="1" t="s">
        <v>5031</v>
      </c>
      <c r="B3264" s="1" t="s">
        <v>5032</v>
      </c>
      <c r="C3264" s="2" t="str">
        <f>IFERROR(__xludf.DUMMYFUNCTION("GOOGLETRANSLATE(B3264, ""en"", ""vi"")"),"Đoạn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su"&amp;"ốt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pho"&amp;"ng cách tương tự như [A1R2T3I4S5T6]. Với [[N01U12M23_34B45A56R67S78]8 b9ar0s1], cách sắp xếp âm nhạc được xây dựng cẩn thận để mang lại trải nghiệm nghe đắm chìm.")</f>
        <v>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phong cách tương tự như [A1R2T3I4S5T6]. Với [[N01U12M23_34B45A56R67S78]8 b9ar0s1], cách sắp xếp âm nhạc được xây dựng cẩn thận để mang lại trải nghiệm nghe đắm chìm.</v>
      </c>
      <c r="D3264" s="2"/>
    </row>
    <row r="3265">
      <c r="A3265" s="1" t="s">
        <v>1352</v>
      </c>
      <c r="B3265" s="1" t="s">
        <v>5033</v>
      </c>
      <c r="C3265" s="2" t="str">
        <f>IFERROR(__xludf.DUMMYFUNCTION("GOOGLETRANSLATE(B3265,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nhịp"&amp;"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ch"&amp;"ất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chất [E1M2O3T4I5O6N7].</v>
      </c>
      <c r="D3265" s="2"/>
    </row>
    <row r="3266">
      <c r="A3266" s="1" t="s">
        <v>5034</v>
      </c>
      <c r="B3266" s="1" t="s">
        <v>5035</v>
      </c>
      <c r="C3266" s="2" t="str">
        <f>IFERROR(__xludf.DUMMYFUNCTION("GOOGLETRANSLATE(B3266, ""en"", ""vi"")"),"Với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[I1N2S"&amp;"3T4R5U6M7E8N9T0S1], âm nhạc gợi lên [E1M2O3T4I5O6N7] một cách tự nhiên. Trải dài [[N01U12M23_34B45A56R67S78]8 b9ar0s1], nó quyến rũ với âm nhạc phong phú và sức mạnh cảm xúc.")</f>
        <v>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[I1N2S3T4R5U6M7E8N9T0S1], âm nhạc gợi lên [E1M2O3T4I5O6N7] một cách tự nhiên. Trải dài [[N01U12M23_34B45A56R67S78]8 b9ar0s1], nó quyến rũ với âm nhạc phong phú và sức mạnh cảm xúc.</v>
      </c>
      <c r="D3266" s="2"/>
    </row>
    <row r="3267">
      <c r="A3267" s="1" t="s">
        <v>2177</v>
      </c>
      <c r="B3267" s="1" t="s">
        <v>5036</v>
      </c>
      <c r="C3267" s="2" t="str">
        <f>IFERROR(__xludf.DUMMYFUNCTION("GOOGLETRANSLATE(B3267, ""en"", ""vi"")"),"Âm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k4ey5]"&amp;"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[T1I2M3E4_5S6I7G8N9A"&amp;"0T1U2R3E4] và có tổng cộng [[N01U12M23_34B45A56R67S78]8 b9ar0s1]. Mặc dù không bắt nguồn từ truyền thống của phong cách cổ điển [G1E2N3R4E5] nhưng các tính năng khác nhau của âm nhạc kết hợp với nhau để tạo ra trải nghiệm nghe có một không hai.")</f>
        <v>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[T1I2M3E4_5S6I7G8N9A0T1U2R3E4] và có tổng cộng [[N01U12M23_34B45A56R67S78]8 b9ar0s1]. Mặc dù không bắt nguồn từ truyền thống của phong cách cổ điển [G1E2N3R4E5] nhưng các tính năng khác nhau của âm nhạc kết hợp với nhau để tạo ra trải nghiệm nghe có một không hai.</v>
      </c>
      <c r="D3267" s="2"/>
    </row>
    <row r="3268">
      <c r="A3268" s="1" t="s">
        <v>435</v>
      </c>
      <c r="B3268" s="1" t="s">
        <v>5037</v>
      </c>
      <c r="C3268" s="2" t="str">
        <f>IFERROR(__xludf.DUMMYFUNCTION("GOOGLETRANSLATE(B3268, ""en"", ""vi"")"),"Bản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"&amp;"hoạt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"&amp;"phần tạo nên đặc điểm và tác động tổng thể của âm nhạc, khiến nó trở thành một tác phẩm đáng chú ý trong thể loại của nó.")</f>
        <v>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phần tạo nên đặc điểm và tác động tổng thể của âm nhạc, khiến nó trở thành một tác phẩm đáng chú ý trong thể loại của nó.</v>
      </c>
      <c r="D3268" s="2"/>
    </row>
    <row r="3269">
      <c r="A3269" s="1" t="s">
        <v>5038</v>
      </c>
      <c r="B3269" s="1" t="s">
        <v>5039</v>
      </c>
      <c r="C3269" s="2" t="str">
        <f>IFERROR(__xludf.DUMMYFUNCTION("GOOGLETRANSLATE(B3269, ""en"", ""vi"")"),"Bản nhạc này có nhịp [te0mp1o2] nhanh và [te0mp1o2] của bài hát này thực sự rất mãnh liệt, với thời gian chạy là [T1M213] giây. Nó thể hiện [E1M2O3T4I5O6N7], nắm bắt tâm trạng thông qua nhịp điệu sống động và nhịp độ nhanh.")</f>
        <v>Bản nhạc này có nhịp [te0mp1o2] nhanh và [te0mp1o2] của bài hát này thực sự rất mãnh liệt, với thời gian chạy là [T1M213] giây. Nó thể hiện [E1M2O3T4I5O6N7], nắm bắt tâm trạng thông qua nhịp điệu sống động và nhịp độ nhanh.</v>
      </c>
      <c r="D3269" s="2"/>
    </row>
    <row r="3270">
      <c r="A3270" s="1" t="s">
        <v>5040</v>
      </c>
      <c r="B3270" s="1" t="s">
        <v>5041</v>
      </c>
      <c r="C3270" s="2" t="str">
        <f>IFERROR(__xludf.DUMMYFUNCTION("GOOGLETRANSLATE(B3270, ""en"", ""vi"")"),"Với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không"&amp;"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d"&amp;"ài khoảng [[N01U12M23_34B45A56R67S78]8 b9ar0s1].")</f>
        <v>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dài khoảng [[N01U12M23_34B45A56R67S78]8 b9ar0s1].</v>
      </c>
      <c r="D3270" s="2"/>
    </row>
    <row r="3271">
      <c r="A3271" s="1" t="s">
        <v>273</v>
      </c>
      <c r="B3271" s="1" t="s">
        <v>5042</v>
      </c>
      <c r="C3271" s="2" t="str">
        <f>IFERROR(__xludf.DUMMYFUNCTION("GOOGLETRANSLATE(B3271, ""en"", ""vi"")"),"[ti0me1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[ti0me"&amp;"1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khuô"&amp;"n khổ để hiểu nhịp điệu và cấu trúc của một bản nhạc.")</f>
        <v>[ti0me1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khuôn khổ để hiểu nhịp điệu và cấu trúc của một bản nhạc.</v>
      </c>
      <c r="D3271" s="2"/>
    </row>
    <row r="3272">
      <c r="A3272" s="1" t="s">
        <v>2356</v>
      </c>
      <c r="B3272" s="1" t="s">
        <v>5043</v>
      </c>
      <c r="C3272" s="2" t="str">
        <f>IFERROR(__xludf.DUMMYFUNCTION("GOOGLETRANSLATE(B3272, ""en"", ""vi"")"),"Bài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lo"&amp;"ại. Dù thiếu [I1N2S3T4R5U6M7E8N9T0S1], bài hát vẫn thu hút người nghe bằng yếu tố [G1E2N3R4E5], thể hiện sự linh hoạt và sáng tạo của người nghệ sĩ đằng sau nó.")</f>
        <v>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loại. Dù thiếu [I1N2S3T4R5U6M7E8N9T0S1], bài hát vẫn thu hút người nghe bằng yếu tố [G1E2N3R4E5], thể hiện sự linh hoạt và sáng tạo của người nghệ sĩ đằng sau nó.</v>
      </c>
      <c r="D3272" s="2"/>
    </row>
    <row r="3273">
      <c r="A3273" s="1" t="s">
        <v>180</v>
      </c>
      <c r="B3273" s="1" t="s">
        <v>5044</v>
      </c>
      <c r="C3273" s="2" t="str">
        <f>IFERROR(__xludf.DUMMYFUNCTION("GOOGLETRANSLATE(B3273, ""en"", ""vi"")"),"Dải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tr"&amp;"ong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nhạc"&amp;" độc đáo. Mặc dù không phải là ví dụ điển hình cho phong cách [G1E2N3R4E5] nhưng nhiều yếu tố khác nhau của bài hát này kết hợp với nhau để tạo nên một trải nghiệm âm nhạc đặc biệt.")</f>
        <v>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 độc đáo. Mặc dù không phải là ví dụ điển hình cho phong cách [G1E2N3R4E5] nhưng nhiều yếu tố khác nhau của bài hát này kết hợp với nhau để tạo nên một trải nghiệm âm nhạc đặc biệt.</v>
      </c>
      <c r="D3273" s="2"/>
    </row>
    <row r="3274">
      <c r="A3274" s="1" t="s">
        <v>5045</v>
      </c>
      <c r="B3274" s="1" t="s">
        <v>5046</v>
      </c>
      <c r="C3274" s="2" t="str">
        <f>IFERROR(__xludf.DUMMYFUNCTION("GOOGLETRANSLATE(B3274, ""en"", ""vi"")"),"Âm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[T1M"&amp;"213]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[A1R2T3I4S5T"&amp;"6] và nắm bắt được bản chất của phong cách cụ thể này.")</f>
        <v>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[A1R2T3I4S5T6] và nắm bắt được bản chất của phong cách cụ thể này.</v>
      </c>
      <c r="D3274" s="2"/>
    </row>
    <row r="3275">
      <c r="A3275" s="1" t="s">
        <v>981</v>
      </c>
      <c r="B3275" s="1" t="s">
        <v>5047</v>
      </c>
      <c r="C3275" s="2" t="str">
        <f>IFERROR(__xludf.DUMMYFUNCTION("GOOGLETRANSLATE(B3275, ""en"", ""vi"")"),"Dải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"&amp;"và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đ"&amp;"ẫm [E1M2O3T4I5O6N7].")</f>
        <v>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đẫm [E1M2O3T4I5O6N7].</v>
      </c>
      <c r="D3275" s="2"/>
    </row>
    <row r="3276">
      <c r="A3276" s="1" t="s">
        <v>5048</v>
      </c>
      <c r="B3276" s="1" t="s">
        <v>5049</v>
      </c>
      <c r="C3276" s="2" t="str">
        <f>IFERROR(__xludf.DUMMYFUNCTION("GOOGLETRANSLATE(B3276, ""en"", ""vi"")"),"Bài hát này khác với khuôn mẫu điển hình của thể loại [G1E2N3R4E5], có nhịp điệu rất mạnh mẽ và lôi cuốn. Nó có thời lượng [T1M213] giây và điều thú vị là không kết hợp bất kỳ [I1N2S3T4R5U6M7E8N9T0S1] nào.")</f>
        <v>Bài hát này khác với khuôn mẫu điển hình của thể loại [G1E2N3R4E5], có nhịp điệu rất mạnh mẽ và lôi cuốn. Nó có thời lượng [T1M213] giây và điều thú vị là không kết hợp bất kỳ [I1N2S3T4R5U6M7E8N9T0S1] nào.</v>
      </c>
      <c r="D3276" s="2"/>
    </row>
    <row r="3277">
      <c r="A3277" s="1" t="s">
        <v>502</v>
      </c>
      <c r="B3277" s="1" t="s">
        <v>5050</v>
      </c>
      <c r="C3277" s="2" t="str">
        <f>IFERROR(__xludf.DUMMYFUNCTION("GOOGLETRANSLATE(B3277, ""en"", ""vi"")"),"Đoạn nhạc này sử dụng dải cao độ cụ thể là [R1A2N3G4E5] [oc0ta1ve2s3], góp phần tạo nên âm thanh gắn kết và thống nhất xuyên suốt bài hát. Việc sử dụng [[K01E12Y23]3 k4ey5] cũng giúp truyền tải âm thanh độc đáo và vang dội. Thời gian phát của bài hát kéo "&amp;"dài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loạ"&amp;"i [G1E2N3R4E5] nhưng bài hát có cấu tạo khoảng [[N01U12M23_34B45A56R67S78]8 b9ar0s1].")</f>
        <v>Đoạn nhạc này sử dụng dải cao độ cụ thể là [R1A2N3G4E5] [oc0ta1ve2s3], góp phần tạo nên âm thanh gắn kết và thống nhất xuyên suốt bài hát. Việc sử dụng [[K01E12Y23]3 k4ey5] cũng giúp truyền tải âm thanh độc đáo và vang dội. Thời gian phát của bài hát kéo dài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loại [G1E2N3R4E5] nhưng bài hát có cấu tạo khoảng [[N01U12M23_34B45A56R67S78]8 b9ar0s1].</v>
      </c>
      <c r="D3277" s="2"/>
    </row>
    <row r="3278">
      <c r="A3278" s="1" t="s">
        <v>5051</v>
      </c>
      <c r="B3278" s="1" t="s">
        <v>5052</v>
      </c>
      <c r="C3278" s="2" t="str">
        <f>IFERROR(__xludf.DUMMYFUNCTION("GOOGLETRANSLATE(B3278, ""en"", ""vi"")"),"Bài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s"&amp;"ử dụng [I1N2S3T4R5U6M7E8N9T0S1]. Bài hát bao gồm khoảng [[N01U12M23_34B45A56R67S78]8 b9ar0s1].")</f>
        <v>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sử dụng [I1N2S3T4R5U6M7E8N9T0S1]. Bài hát bao gồm khoảng [[N01U12M23_34B45A56R67S78]8 b9ar0s1].</v>
      </c>
      <c r="D3278" s="2"/>
    </row>
    <row r="3279">
      <c r="A3279" s="1" t="s">
        <v>13</v>
      </c>
      <c r="B3279" s="1" t="s">
        <v>5053</v>
      </c>
      <c r="C3279" s="2" t="str">
        <f>IFERROR(__xludf.DUMMYFUNCTION("GOOGLETRANSLATE(B3279, ""en"", ""vi"")"),"Bài này có [te0mp1o2] vừa phải và thời lượng của bản nhạc là [T1M213] giây.")</f>
        <v>Bài này có [te0mp1o2] vừa phải và thời lượng của bản nhạc là [T1M213] giây.</v>
      </c>
      <c r="D3279" s="2"/>
    </row>
    <row r="3280">
      <c r="A3280" s="1" t="s">
        <v>257</v>
      </c>
      <c r="B3280" s="1" t="s">
        <v>5054</v>
      </c>
      <c r="C3280" s="2" t="str">
        <f>IFERROR(__xludf.DUMMYFUNCTION("GOOGLETRANSLATE(B3280, ""en"", ""vi"")"),"Bài hát này được phát ở tốc độ vừa phải và có thời lượng [T1M213] giây. Thành phần của nó không liên quan đến việc sử dụng [I1N2S3T4R5U6M7E8N9T0S1].")</f>
        <v>Bài hát này được phát ở tốc độ vừa phải và có thời lượng [T1M213] giây. Thành phần của nó không liên quan đến việc sử dụng [I1N2S3T4R5U6M7E8N9T0S1].</v>
      </c>
      <c r="D3280" s="2"/>
    </row>
    <row r="3281">
      <c r="A3281" s="1" t="s">
        <v>2014</v>
      </c>
      <c r="B3281" s="1" t="s">
        <v>5055</v>
      </c>
      <c r="C3281" s="2" t="str">
        <f>IFERROR(__xludf.DUMMYFUNCTION("GOOGLETRANSLATE(B3281, ""en"", ""vi"")"),"Bài hát này mang đến trải nghiệm nghe độc ​​đáo và đáng nhớ với dải cao độ [R1A2N3G4E5] [oc0ta1ve2s3]. Nó có thời lượng là [[N01U12M23_34B45A56R67S78]8 b9ar0s1] và độ dài của nó là [T1M213] giây.")</f>
        <v>Bài hát này mang đến trải nghiệm nghe độc ​​đáo và đáng nhớ với dải cao độ [R1A2N3G4E5] [oc0ta1ve2s3]. Nó có thời lượng là [[N01U12M23_34B45A56R67S78]8 b9ar0s1] và độ dài của nó là [T1M213] giây.</v>
      </c>
      <c r="D3281" s="2"/>
    </row>
    <row r="3282">
      <c r="A3282" s="1" t="s">
        <v>950</v>
      </c>
      <c r="B3282" s="1" t="s">
        <v>5056</v>
      </c>
      <c r="C3282" s="2" t="str">
        <f>IFERROR(__xludf.DUMMYFUNCTION("GOOGLETRANSLATE(B3282, ""en"", ""vi"")"),"[[K01E12Y23]3 k4ey5] trong bản nhạc [[T01I12M23E34_45S56I67G78N89A90T01U12R23E34]4 t5im6e 7si8gn9at0ur1e2] này mang đến âm thanh mạnh mẽ và đáng nhớ kéo dài [T1M213] giây.")</f>
        <v>[[K01E12Y23]3 k4ey5] trong bản nhạc [[T01I12M23E34_45S56I67G78N89A90T01U12R23E34]4 t5im6e 7si8gn9at0ur1e2] này mang đến âm thanh mạnh mẽ và đáng nhớ kéo dài [T1M213] giây.</v>
      </c>
      <c r="D3282" s="2"/>
    </row>
    <row r="3283">
      <c r="A3283" s="1" t="s">
        <v>5057</v>
      </c>
      <c r="B3283" s="1" t="s">
        <v>5058</v>
      </c>
      <c r="C3283" s="2" t="str">
        <f>IFERROR(__xludf.DUMMYFUNCTION("GOOGLETRANSLATE(B3283, ""en"", ""vi"")"),"Phần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7si8gn9a"&amp;"t0ur1e2], góp phần tạo nên tính nhạc tổng thể của bài hát. Âm nhạc được xác định bởi chất lượng [E1M2O3T4I5O6N7], được truyền tải trong suốt [T1M213] giây và [[N01U12M23_34B45A56R67S78]8 b9ar0s1].")</f>
        <v>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7si8gn9at0ur1e2], góp phần tạo nên tính nhạc tổng thể của bài hát. Âm nhạc được xác định bởi chất lượng [E1M2O3T4I5O6N7], được truyền tải trong suốt [T1M213] giây và [[N01U12M23_34B45A56R67S78]8 b9ar0s1].</v>
      </c>
      <c r="D3283" s="2"/>
    </row>
    <row r="3284">
      <c r="A3284" s="1" t="s">
        <v>360</v>
      </c>
      <c r="B3284" s="1" t="s">
        <v>5059</v>
      </c>
      <c r="C3284" s="2" t="str">
        <f>IFERROR(__xludf.DUMMYFUNCTION("GOOGLETRANSLATE(B3284, ""en"", ""vi"")"),"Bài hát này có nhịp [te0mp1o2] nhanh và thời gian chạy là [T1M213] giây. Nhịp điệu của bài hát vừa phải và nhất quán, mang lại nhịp đều đặn giúp bản nhạc trôi chảy.")</f>
        <v>Bài hát này có nhịp [te0mp1o2] nhanh và thời gian chạy là [T1M213] giây. Nhịp điệu của bài hát vừa phải và nhất quán, mang lại nhịp đều đặn giúp bản nhạc trôi chảy.</v>
      </c>
      <c r="D3284" s="2"/>
    </row>
    <row r="3285">
      <c r="A3285" s="1" t="s">
        <v>5060</v>
      </c>
      <c r="B3285" s="1" t="s">
        <v>5061</v>
      </c>
      <c r="C3285" s="2" t="str">
        <f>IFERROR(__xludf.DUMMYFUNCTION("GOOGLETRANSLATE(B3285, ""en"", ""vi"")"),"Âm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"&amp;"là sáng tác của bài hát này không liên quan đến việc sử dụng [I1N2S3T4R5U6M7E8N9T0S1].")</f>
        <v>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là sáng tác của bài hát này không liên quan đến việc sử dụng [I1N2S3T4R5U6M7E8N9T0S1].</v>
      </c>
      <c r="D3285" s="2"/>
    </row>
    <row r="3286">
      <c r="A3286" s="1" t="s">
        <v>2494</v>
      </c>
      <c r="B3286" s="1" t="s">
        <v>5062</v>
      </c>
      <c r="C3286" s="2" t="str">
        <f>IFERROR(__xludf.DUMMYFUNCTION("GOOGLETRANSLATE(B3286, ""en"", ""vi"")"),"Tác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n"&amp;"hiều thời gian để tận hưởng nhịp điệu dễ chịu. Nhìn chung, bản nhạc này mang lại trải nghiệm nghe thú vị với dải cao độ ấn tượng, lựa chọn [ke0y1] quyến rũ và nhịp điệu thoải mái.")</f>
        <v>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nhiều thời gian để tận hưởng nhịp điệu dễ chịu. Nhìn chung, bản nhạc này mang lại trải nghiệm nghe thú vị với dải cao độ ấn tượng, lựa chọn [ke0y1] quyến rũ và nhịp điệu thoải mái.</v>
      </c>
      <c r="D3286" s="2"/>
    </row>
    <row r="3287">
      <c r="A3287" s="1" t="s">
        <v>5063</v>
      </c>
      <c r="B3287" s="1" t="s">
        <v>5064</v>
      </c>
      <c r="C3287" s="2" t="str">
        <f>IFERROR(__xludf.DUMMYFUNCTION("GOOGLETRANSLATE(B3287, ""en"", ""vi"")"),"Nhạc cụ chính được sử dụng để tạo giai điệu trong bài hát này không phải là [I1N2S3T4R5U6M7E8N9T0]. Tuy nhiên, dải cao độ của âm nhạc [R1A2N3G4E5] [oc0ta1ve2s3] tạo ra trải nghiệm nghe độc ​​đáo và đáng nhớ. Ngoài ra, [ti0me1 s2ig3na4tu5re6] của bài hát k"&amp;"hông điển hình, càng làm tăng thêm chất lượng đặc biệt của nó.")</f>
        <v>Nhạc cụ chính được sử dụng để tạo giai điệu trong bài hát này không phải là [I1N2S3T4R5U6M7E8N9T0]. Tuy nhiên, dải cao độ của âm nhạc [R1A2N3G4E5] [oc0ta1ve2s3] tạo ra trải nghiệm nghe độc ​​đáo và đáng nhớ. Ngoài ra, [ti0me1 s2ig3na4tu5re6] của bài hát không điển hình, càng làm tăng thêm chất lượng đặc biệt của nó.</v>
      </c>
      <c r="D3287" s="2"/>
    </row>
    <row r="3288">
      <c r="A3288" s="1" t="s">
        <v>1057</v>
      </c>
      <c r="B3288" s="1" t="s">
        <v>5065</v>
      </c>
      <c r="C3288" s="2" t="str">
        <f>IFERROR(__xludf.DUMMYFUNCTION("GOOGLETRANSLATE(B3288, ""en"", ""vi"")"),"Bài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phải,"&amp;"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"&amp;"đặc trưng bởi tính chất [E1M2O3T4I5O6N7].")</f>
        <v>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đặc trưng bởi tính chất [E1M2O3T4I5O6N7].</v>
      </c>
      <c r="D3288" s="2"/>
    </row>
    <row r="3289">
      <c r="A3289" s="1" t="s">
        <v>1429</v>
      </c>
      <c r="B3289" s="1" t="s">
        <v>5066</v>
      </c>
      <c r="C3289" s="2" t="str">
        <f>IFERROR(__xludf.DUMMYFUNCTION("GOOGLETRANSLATE(B3289, ""en"", ""vi"")"),"Bản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[T1I2M3E4_5S6I7G8N9"&amp;"A0T1U2R3E4]. Nhìn chung, bố cục tạo ra bầu không khí nhẹ nhàng và êm dịu nhờ sự kết hợp giữa cao độ, cấu trúc bài hát, [te0mp1o2] và nhịp.")</f>
        <v>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[T1I2M3E4_5S6I7G8N9A0T1U2R3E4]. Nhìn chung, bố cục tạo ra bầu không khí nhẹ nhàng và êm dịu nhờ sự kết hợp giữa cao độ, cấu trúc bài hát, [te0mp1o2] và nhịp.</v>
      </c>
      <c r="D3289" s="2"/>
    </row>
    <row r="3290">
      <c r="A3290" s="1" t="s">
        <v>5067</v>
      </c>
      <c r="B3290" s="1" t="s">
        <v>5068</v>
      </c>
      <c r="C3290" s="2" t="str">
        <f>IFERROR(__xludf.DUMMYFUNCTION("GOOGLETRANSLATE(B3290, ""en"", ""vi"")"),"Bản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T"&amp;"hời lượng của bài hát này là [T1M213] giây, nhịp điệu vừa phải và nhất quán, chơi ở mức cao [te0mp1o2]. [I1N2S3T4R5U6M7E8N9T0S1] thêm vào bản nhạc, tuân theo nhịp [T1I2M3E4_5S6I7G8N9A0T1U2R3E4].")</f>
        <v>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Thời lượng của bài hát này là [T1M213] giây, nhịp điệu vừa phải và nhất quán, chơi ở mức cao [te0mp1o2]. [I1N2S3T4R5U6M7E8N9T0S1] thêm vào bản nhạc, tuân theo nhịp [T1I2M3E4_5S6I7G8N9A0T1U2R3E4].</v>
      </c>
      <c r="D3290" s="2"/>
    </row>
    <row r="3291">
      <c r="A3291" s="1" t="s">
        <v>53</v>
      </c>
      <c r="B3291" s="1" t="s">
        <v>5069</v>
      </c>
      <c r="C3291" s="2" t="str">
        <f>IFERROR(__xludf.DUMMYFUNCTION("GOOGLETRANSLATE(B3291, ""en"", ""vi"")"),"Dải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và"&amp;" biểu cảm giúp nâng cao tác động cảm xúc của âm nhạc. Phạm vi này bổ sung thêm sự biến đổi và độ tương phản động, trong khi [ke0y1] cung cấp nền tảng hài hòa hỗ trợ tâm trạng tổng thể của bố cục.")</f>
        <v>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 biểu cảm giúp nâng cao tác động cảm xúc của âm nhạc. Phạm vi này bổ sung thêm sự biến đổi và độ tương phản động, trong khi [ke0y1] cung cấp nền tảng hài hòa hỗ trợ tâm trạng tổng thể của bố cục.</v>
      </c>
      <c r="D3291" s="2"/>
    </row>
    <row r="3292">
      <c r="A3292" s="1" t="s">
        <v>5070</v>
      </c>
      <c r="B3292" s="1" t="s">
        <v>5071</v>
      </c>
      <c r="C3292" s="2" t="str">
        <f>IFERROR(__xludf.DUMMYFUNCTION("GOOGLETRANSLATE(B3292, ""en"", ""vi"")"),"Bài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8[T91I02M13E24_35S46I57G68N79A80T91U02R13"&amp;"E24]3]. Sự vắng mặt đáng chú ý trong bài hát này là [I1N2S3T4R5U6M7E8N9T0S1], càng làm tăng thêm nét độc đáo của nó. Các dự án âm nhạc [E1M2O3T4I5O6N7] mang lại trải nghiệm nghe lôi cuốn và hấp dẫn.")</f>
        <v>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8[T91I02M13E24_35S46I57G68N79A80T91U02R13E24]3]. Sự vắng mặt đáng chú ý trong bài hát này là [I1N2S3T4R5U6M7E8N9T0S1], càng làm tăng thêm nét độc đáo của nó. Các dự án âm nhạc [E1M2O3T4I5O6N7] mang lại trải nghiệm nghe lôi cuốn và hấp dẫn.</v>
      </c>
      <c r="D3292" s="2"/>
    </row>
    <row r="3293">
      <c r="A3293" s="1" t="s">
        <v>699</v>
      </c>
      <c r="B3293" s="1" t="s">
        <v>5072</v>
      </c>
      <c r="C3293" s="2" t="str">
        <f>IFERROR(__xludf.DUMMYFUNCTION("GOOGLETRANSLATE(B3293,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n"&amp;"hịp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c"&amp;"ủa nó.")</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của nó.</v>
      </c>
      <c r="D3293" s="2"/>
    </row>
    <row r="3294">
      <c r="A3294" s="1" t="s">
        <v>1589</v>
      </c>
      <c r="B3294" s="1" t="s">
        <v>5073</v>
      </c>
      <c r="C3294" s="2" t="str">
        <f>IFERROR(__xludf.DUMMYFUNCTION("GOOGLETRANSLATE(B3294, ""en"", ""vi"")"),"Đoạn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dụn"&amp;"g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f>
        <v>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v>
      </c>
      <c r="D3294" s="2"/>
    </row>
    <row r="3295">
      <c r="A3295" s="1" t="s">
        <v>469</v>
      </c>
      <c r="B3295" s="1" t="s">
        <v>5074</v>
      </c>
      <c r="C3295" s="2" t="str">
        <f>IFERROR(__xludf.DUMMYFUNCTION("GOOGLETRANSLATE(B3295, ""en"", ""vi"")"),"Loại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[I1N2S3T4R5U6M7E8"&amp;"N9T0S1] không được đưa vào phần nhạc cụ. [ti0me1 s2ig3na4tu5re6] của bài hát này khác thường và được trình diễn với tốc độ nhanh. Nhìn chung, âm nhạc được đặc trưng bởi [E1M2O3T4I5O6N7].")</f>
        <v>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[I1N2S3T4R5U6M7E8N9T0S1] không được đưa vào phần nhạc cụ. [ti0me1 s2ig3na4tu5re6] của bài hát này khác thường và được trình diễn với tốc độ nhanh. Nhìn chung, âm nhạc được đặc trưng bởi [E1M2O3T4I5O6N7].</v>
      </c>
      <c r="D3295" s="2"/>
    </row>
    <row r="3296">
      <c r="A3296" s="1" t="s">
        <v>675</v>
      </c>
      <c r="B3296" s="1" t="s">
        <v>5075</v>
      </c>
      <c r="C3296" s="2" t="str">
        <f>IFERROR(__xludf.DUMMYFUNCTION("GOOGLETRANSLATE(B3296, ""en"", ""vi"")"),"Bài hát này có dải cao độ [R1A2N3G4E5] [oc0ta1ve2s3] và nhịp điệu rất rõ ràng, đồng thời phần sáng tác của nó không liên quan đến việc sử dụng [I1N2S3T4R5U6M7E8N9T0S1].")</f>
        <v>Bài hát này có dải cao độ [R1A2N3G4E5] [oc0ta1ve2s3] và nhịp điệu rất rõ ràng, đồng thời phần sáng tác của nó không liên quan đến việc sử dụng [I1N2S3T4R5U6M7E8N9T0S1].</v>
      </c>
      <c r="D3296" s="2"/>
    </row>
    <row r="3297">
      <c r="A3297" s="1" t="s">
        <v>5076</v>
      </c>
      <c r="B3297" s="1" t="s">
        <v>5077</v>
      </c>
      <c r="C3297" s="2" t="str">
        <f>IFERROR(__xludf.DUMMYFUNCTION("GOOGLETRANSLATE(B3297, ""en"", ""vi"")"),"Âm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bả"&amp;"n nhạc thông thường hơn. Bất chấp sự không phù hợp này, âm nhạc vẫn tỏa ra [E1M2O3T4I5O6N7], tạo ra trải nghiệm nghe mạnh mẽ và đáng nhớ.")</f>
        <v>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bản nhạc thông thường hơn. Bất chấp sự không phù hợp này, âm nhạc vẫn tỏa ra [E1M2O3T4I5O6N7], tạo ra trải nghiệm nghe mạnh mẽ và đáng nhớ.</v>
      </c>
      <c r="D3297" s="2"/>
    </row>
    <row r="3298">
      <c r="A3298" s="1" t="s">
        <v>5078</v>
      </c>
      <c r="B3298" s="1" t="s">
        <v>5079</v>
      </c>
      <c r="C3298" s="2" t="str">
        <f>IFERROR(__xludf.DUMMYFUNCTION("GOOGLETRANSLATE(B3298, ""en"", ""vi"")"),"Bài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â"&amp;"m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ké"&amp;"o dài [T1M213] giây, để lại ấn tượng khó phai trong lòng người nghe.")</f>
        <v>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kéo dài [T1M213] giây, để lại ấn tượng khó phai trong lòng người nghe.</v>
      </c>
      <c r="D3298" s="2"/>
    </row>
    <row r="3299">
      <c r="A3299" s="1" t="s">
        <v>2202</v>
      </c>
      <c r="B3299" s="1" t="s">
        <v>5080</v>
      </c>
      <c r="C3299" s="2" t="str">
        <f>IFERROR(__xludf.DUMMYFUNCTION("GOOGLETRANSLATE(B3299, ""en"", ""vi"")"),"Bài hát này dài [T1M213] giây và tiến triển trong [[N01U12M23_34B45A56R67S78]8 b9ar0s1]. Nhịp điệu thoải mái, kết hợp với phạm vi cao độ [R1A2N3G4E5] [oc0ta1ve2s3], tạo thêm nét đặc biệt cho âm nhạc, nhấn mạnh chiều sâu cảm xúc của nó.")</f>
        <v>Bài hát này dài [T1M213] giây và tiến triển trong [[N01U12M23_34B45A56R67S78]8 b9ar0s1]. Nhịp điệu thoải mái, kết hợp với phạm vi cao độ [R1A2N3G4E5] [oc0ta1ve2s3], tạo thêm nét đặc biệt cho âm nhạc, nhấn mạnh chiều sâu cảm xúc của nó.</v>
      </c>
      <c r="D3299" s="2"/>
    </row>
    <row r="3300">
      <c r="A3300" s="1" t="s">
        <v>387</v>
      </c>
      <c r="B3300" s="1" t="s">
        <v>5081</v>
      </c>
      <c r="C3300" s="2" t="str">
        <f>IFERROR(__xludf.DUMMYFUNCTION("GOOGLETRANSLATE(B3300, ""en"", ""vi"")"),"Âm nhạc trong bài hát này tuân theo nhịp [T1I2M3E4_5S6I7G8N9A0T1U2R3E4] và [I1N2S3T4R5U6M7E8N9T0S1] không có trong phần nhạc cụ.")</f>
        <v>Âm nhạc trong bài hát này tuân theo nhịp [T1I2M3E4_5S6I7G8N9A0T1U2R3E4] và [I1N2S3T4R5U6M7E8N9T0S1] không có trong phần nhạc cụ.</v>
      </c>
      <c r="D3300" s="2"/>
    </row>
    <row r="3301">
      <c r="A3301" s="1" t="s">
        <v>5082</v>
      </c>
      <c r="B3301" s="1" t="s">
        <v>5083</v>
      </c>
      <c r="C3301" s="2" t="str">
        <f>IFERROR(__xludf.DUMMYFUNCTION("GOOGLETRANSLATE(B3301, ""en"", ""vi"")"),"Âm nhạc được đề cập mang lại trải nghiệm nghe đa dạng và sống động với dải cao độ trải dài [R1A2N3G4E5] [oc0ta1ve2s3]. Nó cũng có bảng màu âm thanh phong phú và sống động nhờ sử dụng [[K01E12Y23]3 k4ey5]. [ti0me1 s2ig3na4tu5re6] của bản nhạc là [T1I2M3E4_"&amp;"5S6I7G8N9A0T1U2R3E4]. Tuy nhiên, phần phối khí của bài hát này đã bỏ qua việc sử dụng [I1N2S3T4R5U6M7E8N9T0S1]. Mặc dù vậy, bản nhạc giai điệu vẫn có thể tự đứng vững mà không cần dựa vào việc sử dụng [I1N2S3T4R5U6M7E8N9T0].")</f>
        <v>Âm nhạc được đề cập mang lại trải nghiệm nghe đa dạng và sống động với dải cao độ trải dài [R1A2N3G4E5] [oc0ta1ve2s3]. Nó cũng có bảng màu âm thanh phong phú và sống động nhờ sử dụng [[K01E12Y23]3 k4ey5]. [ti0me1 s2ig3na4tu5re6] của bản nhạc là [T1I2M3E4_5S6I7G8N9A0T1U2R3E4]. Tuy nhiên, phần phối khí của bài hát này đã bỏ qua việc sử dụng [I1N2S3T4R5U6M7E8N9T0S1]. Mặc dù vậy, bản nhạc giai điệu vẫn có thể tự đứng vững mà không cần dựa vào việc sử dụng [I1N2S3T4R5U6M7E8N9T0].</v>
      </c>
      <c r="D3301" s="2"/>
    </row>
    <row r="3302">
      <c r="A3302" s="1" t="s">
        <v>5084</v>
      </c>
      <c r="B3302" s="1" t="s">
        <v>5085</v>
      </c>
      <c r="C3302" s="2" t="str">
        <f>IFERROR(__xludf.DUMMYFUNCTION("GOOGLETRANSLATE(B3302, ""en"", ""vi"")"),"Âm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n"&amp;"ét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f>
        <v>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v>
      </c>
      <c r="D3302" s="2"/>
    </row>
    <row r="3303">
      <c r="A3303" s="1" t="s">
        <v>5086</v>
      </c>
      <c r="B3303" s="1" t="s">
        <v>5087</v>
      </c>
      <c r="C3303" s="2" t="str">
        <f>IFERROR(__xludf.DUMMYFUNCTION("GOOGLETRANSLATE(B3303, ""en"", ""vi"")"),"Bài hát này có thời gian chạy là [T1M213] giây và dựa trên [[T01I12M23E34_45S56I67G78N89A90T01U12R23E34]4 t5im6e 7si8gn9at0ur1e2]. Nhịp điệu trong âm nhạc rất hài hòa và bài hát đã cố tình chọn không đưa vào [I1N2S3T4R5U6M7E8N9T0S1].")</f>
        <v>Bài hát này có thời gian chạy là [T1M213] giây và dựa trên [[T01I12M23E34_45S56I67G78N89A90T01U12R23E34]4 t5im6e 7si8gn9at0ur1e2]. Nhịp điệu trong âm nhạc rất hài hòa và bài hát đã cố tình chọn không đưa vào [I1N2S3T4R5U6M7E8N9T0S1].</v>
      </c>
      <c r="D3303" s="2"/>
    </row>
    <row r="3304">
      <c r="A3304" s="1" t="s">
        <v>110</v>
      </c>
      <c r="B3304" s="1" t="s">
        <v>5088</v>
      </c>
      <c r="C3304" s="2" t="str">
        <f>IFERROR(__xludf.DUMMYFUNCTION("GOOGLETRANSLATE(B3304, ""en"", ""vi"")"),"Phạm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"&amp;"sẵn,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n"&amp;"hạc đại chúng, việc sử dụng dải cao độ nhỏ gọn có thể là một công cụ có giá trị để tạo ra tác động âm nhạc.")</f>
        <v>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nhạc đại chúng, việc sử dụng dải cao độ nhỏ gọn có thể là một công cụ có giá trị để tạo ra tác động âm nhạc.</v>
      </c>
      <c r="D3304" s="2"/>
    </row>
    <row r="3305">
      <c r="A3305" s="1" t="s">
        <v>1304</v>
      </c>
      <c r="B3305" s="1" t="s">
        <v>5089</v>
      </c>
      <c r="C3305" s="2" t="str">
        <f>IFERROR(__xludf.DUMMYFUNCTION("GOOGLETRANSLATE(B3305, ""en"", ""vi"")"),"Phạm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đ"&amp;"ưa [I1N2S3T4R5U6M7E8N9T0S1] vào âm nhạc. Nhịp điệu của âm nhạc là [T1I2M3E4_5S6I7G8N9A0T1U2R3E4], tạo ra nhịp điệu cân bằng và nhẹ nhàng chiếu [E1M2O3T4I5O6N7].")</f>
        <v>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đưa [I1N2S3T4R5U6M7E8N9T0S1] vào âm nhạc. Nhịp điệu của âm nhạc là [T1I2M3E4_5S6I7G8N9A0T1U2R3E4], tạo ra nhịp điệu cân bằng và nhẹ nhàng chiếu [E1M2O3T4I5O6N7].</v>
      </c>
      <c r="D3305" s="2"/>
    </row>
    <row r="3306">
      <c r="A3306" s="1" t="s">
        <v>335</v>
      </c>
      <c r="B3306" s="1" t="s">
        <v>5090</v>
      </c>
      <c r="C3306" s="2" t="str">
        <f>IFERROR(__xludf.DUMMYFUNCTION("GOOGLETRANSLATE(B3306, ""en"", ""vi"")"),"Âm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[I1N2S3T4R5U6M7E8N"&amp;"9T0S1]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giâ"&amp;"y của nó.")</f>
        <v>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giây của nó.</v>
      </c>
      <c r="D3306" s="2"/>
    </row>
    <row r="3307">
      <c r="A3307" s="1" t="s">
        <v>204</v>
      </c>
      <c r="B3307" s="1" t="s">
        <v>5091</v>
      </c>
      <c r="C3307" s="2" t="str">
        <f>IFERROR(__xludf.DUMMYFUNCTION("GOOGLETRANSLATE(B3307, ""en"", ""vi"")"),"Bài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ngh"&amp;"e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nhắ"&amp;"c khi sáng tác hoặc sắp xếp âm nhạc.")</f>
        <v>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nhắc khi sáng tác hoặc sắp xếp âm nhạc.</v>
      </c>
      <c r="D3307" s="2"/>
    </row>
    <row r="3308">
      <c r="A3308" s="1" t="s">
        <v>5092</v>
      </c>
      <c r="B3308" s="1" t="s">
        <v>5093</v>
      </c>
      <c r="C3308" s="2" t="str">
        <f>IFERROR(__xludf.DUMMYFUNCTION("GOOGLETRANSLATE(B3308, ""en"", ""vi"")"),"Bài hát [T1M213]-thứ hai này, được sáng tác trong [[K01E12Y23]3 k4ey5], sử dụng [[T01I12M23E34_45S56I67G78N89A90T01U12R23E34]4 t5im6e 7si8gn9at0ur1e2] và chọn không kết hợp [I1N2S3T4R5 U6M7E8N9T0S1]. Âm nhạc được xác định bởi [E1M2O3T4I5O6N7] và bao gồm ["&amp;"[N01U12M23_34B45A56R67S78]8 b9ar0s1] xuyên suốt bài hát.")</f>
        <v>Bài hát [T1M213]-thứ hai này, được sáng tác trong [[K01E12Y23]3 k4ey5], sử dụng [[T01I12M23E34_45S56I67G78N89A90T01U12R23E34]4 t5im6e 7si8gn9at0ur1e2] và chọn không kết hợp [I1N2S3T4R5 U6M7E8N9T0S1]. Âm nhạc được xác định bởi [E1M2O3T4I5O6N7] và bao gồm [[N01U12M23_34B45A56R67S78]8 b9ar0s1] xuyên suốt bài hát.</v>
      </c>
      <c r="D3308" s="2"/>
    </row>
    <row r="3309">
      <c r="A3309" s="1" t="s">
        <v>713</v>
      </c>
      <c r="B3309" s="1" t="s">
        <v>5094</v>
      </c>
      <c r="C3309" s="2" t="str">
        <f>IFERROR(__xludf.DUMMYFUNCTION("GOOGLETRANSLATE(B3309, ""en"", ""vi"")"),"Loại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V"&amp;"iệc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nghi"&amp;"ệm thực sự sống động và giàu cảm xúc cho người nghe.")</f>
        <v>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nghiệm thực sự sống động và giàu cảm xúc cho người nghe.</v>
      </c>
      <c r="D3309" s="2"/>
    </row>
    <row r="3310">
      <c r="A3310" s="1" t="s">
        <v>4290</v>
      </c>
      <c r="B3310" s="1" t="s">
        <v>5095</v>
      </c>
      <c r="C3310" s="2" t="str">
        <f>IFERROR(__xludf.DUMMYFUNCTION("GOOGLETRANSLATE(B3310, ""en"", ""vi"")"),"Loại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[T1M213"&amp;"]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kết"&amp;" hợp nhiều yếu tố khác nhau để tạo nên một bản nhạc thực sự có một không hai.")</f>
        <v>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 hợp nhiều yếu tố khác nhau để tạo nên một bản nhạc thực sự có một không hai.</v>
      </c>
      <c r="D3310" s="2"/>
    </row>
    <row r="3311">
      <c r="A3311" s="1" t="s">
        <v>5096</v>
      </c>
      <c r="B3311" s="1" t="s">
        <v>5097</v>
      </c>
      <c r="C3311" s="2" t="str">
        <f>IFERROR(__xludf.DUMMYFUNCTION("GOOGLETRANSLATE(B3311, ""en"", ""vi"")"),"Bài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r"&amp;"õ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b9ar0"&amp;"s1], tất cả đều góp phần tạo nên âm thanh riêng biệt của bài hát.")</f>
        <v>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b9ar0s1], tất cả đều góp phần tạo nên âm thanh riêng biệt của bài hát.</v>
      </c>
      <c r="D3311" s="2"/>
    </row>
    <row r="3312">
      <c r="A3312" s="1" t="s">
        <v>206</v>
      </c>
      <c r="B3312" s="1" t="s">
        <v>5098</v>
      </c>
      <c r="C3312" s="2" t="str">
        <f>IFERROR(__xludf.DUMMYFUNCTION("GOOGLETRANSLATE(B3312, ""en"", ""vi"")"),"Với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bất"&amp;" kỳ [I1N2S3T4R5U6M7E8N9T0S1] nào và thước đo của âm nhạc là [T1I2M3E4_5S6I7G8N9A0T1U2R3E4]. Chơi ở nhịp độ vừa phải, bài hát này thể hiện chân thực thể loại [G1E2N3R4E5].")</f>
        <v>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 kỳ [I1N2S3T4R5U6M7E8N9T0S1] nào và thước đo của âm nhạc là [T1I2M3E4_5S6I7G8N9A0T1U2R3E4]. Chơi ở nhịp độ vừa phải, bài hát này thể hiện chân thực thể loại [G1E2N3R4E5].</v>
      </c>
      <c r="D3312" s="2"/>
    </row>
    <row r="3313">
      <c r="A3313" s="1" t="s">
        <v>3032</v>
      </c>
      <c r="B3313" s="1" t="s">
        <v>5099</v>
      </c>
      <c r="C3313" s="2" t="str">
        <f>IFERROR(__xludf.DUMMYFUNCTION("GOOGLETRANSLATE(B3313, ""en"", ""vi"")"),"Bài hát này có đặc điểm là nhịp điệu rất nhanh và sống động. Đồng hồ đo của âm nhạc là [T1I2M3E4_5S6I7G8N9A0T1U2R3E4].")</f>
        <v>Bài hát này có đặc điểm là nhịp điệu rất nhanh và sống động. Đồng hồ đo của âm nhạc là [T1I2M3E4_5S6I7G8N9A0T1U2R3E4].</v>
      </c>
      <c r="D3313" s="2"/>
    </row>
    <row r="3314">
      <c r="A3314" s="1" t="s">
        <v>446</v>
      </c>
      <c r="B3314" s="1" t="s">
        <v>5100</v>
      </c>
      <c r="C3314" s="2" t="str">
        <f>IFERROR(__xludf.DUMMYFUNCTION("GOOGLETRANSLATE(B3314, ""en"", ""vi"")"),"Việc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g"&amp;"iãn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[G"&amp;"1E2N3R4E5], bài hát này thể hiện [te0mp1o2] chậm và thể hiện những đặc điểm riêng biệt của nó.")</f>
        <v>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[G1E2N3R4E5], bài hát này thể hiện [te0mp1o2] chậm và thể hiện những đặc điểm riêng biệt của nó.</v>
      </c>
      <c r="D3314" s="2"/>
    </row>
    <row r="3315">
      <c r="A3315" s="1" t="s">
        <v>1023</v>
      </c>
      <c r="B3315" s="1" t="s">
        <v>5101</v>
      </c>
      <c r="C3315" s="2" t="str">
        <f>IFERROR(__xludf.DUMMYFUNCTION("GOOGLETRANSLATE(B3315, ""en"", ""vi"")"),"Trong bài hát này, nhạc cụ vắng mặt một cách đáng chú ý.")</f>
        <v>Trong bài hát này, nhạc cụ vắng mặt một cách đáng chú ý.</v>
      </c>
      <c r="D3315" s="2"/>
    </row>
    <row r="3316">
      <c r="A3316" s="1" t="s">
        <v>5102</v>
      </c>
      <c r="B3316" s="1" t="s">
        <v>5103</v>
      </c>
      <c r="C3316" s="2" t="str">
        <f>IFERROR(__xludf.DUMMYFUNCTION("GOOGLETRANSLATE(B3316, ""en"", ""vi"")"),"Bản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"&amp;"làm tăng thêm nét đặc biệt của nó.")</f>
        <v>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làm tăng thêm nét đặc biệt của nó.</v>
      </c>
      <c r="D3316" s="2"/>
    </row>
    <row r="3317">
      <c r="A3317" s="1" t="s">
        <v>369</v>
      </c>
      <c r="B3317" s="1" t="s">
        <v>5104</v>
      </c>
      <c r="C3317" s="2" t="str">
        <f>IFERROR(__xludf.DUMMYFUNCTION("GOOGLETRANSLATE(B3317, ""en"", ""vi"")"),"Việc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giã"&amp;"n và tĩnh lặng. Việc đưa vào [I1N2S3T4R5U6M7E8N9T0S1] sẽ bổ sung thêm vào bản phối âm nhạc, bổ sung cho bầu không khí tổng thể. [ti0me1 s2ig3na4tu5re6] của bản nhạc là [T1I2M3E4_5S6I7G8N9A0T1U2R3E4] và được phát ở tốc độ trung bình. Không mang nét đặc trư"&amp;"ng của phong cách [G1E2N3R4E5], dòng nhạc này mang đến trải nghiệm độc đáo và khác biệt.")</f>
        <v>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giãn và tĩnh lặng. Việc đưa vào [I1N2S3T4R5U6M7E8N9T0S1] sẽ bổ sung thêm vào bản phối âm nhạc, bổ sung cho bầu không khí tổng thể. [ti0me1 s2ig3na4tu5re6] của bản nhạc là [T1I2M3E4_5S6I7G8N9A0T1U2R3E4] và được phát ở tốc độ trung bình. Không mang nét đặc trưng của phong cách [G1E2N3R4E5], dòng nhạc này mang đến trải nghiệm độc đáo và khác biệt.</v>
      </c>
      <c r="D3317" s="2"/>
    </row>
    <row r="3318">
      <c r="A3318" s="1" t="s">
        <v>1019</v>
      </c>
      <c r="B3318" s="1" t="s">
        <v>5105</v>
      </c>
      <c r="C3318" s="2" t="str">
        <f>IFERROR(__xludf.DUMMYFUNCTION("GOOGLETRANSLATE(B3318, ""en"", ""vi"")"),"Bài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nghe."&amp;"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s2ig"&amp;"3na4tu5re6] cao của bài hát này tạo ra trải nghiệm nghe năng động và thú vị.")</f>
        <v>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s2ig3na4tu5re6] cao của bài hát này tạo ra trải nghiệm nghe năng động và thú vị.</v>
      </c>
      <c r="D3318" s="2"/>
    </row>
    <row r="3319">
      <c r="A3319" s="1" t="s">
        <v>92</v>
      </c>
      <c r="B3319" s="1" t="s">
        <v>5106</v>
      </c>
      <c r="C3319" s="2" t="str">
        <f>IFERROR(__xludf.DUMMYFUNCTION("GOOGLETRANSLATE(B3319, ""en"", ""vi"")"),"Với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[I1N2S"&amp;"3T4R5U6M7E8N9T0S1], nó dựa trên [[T01I12M23E34_45S56I67G78N89A90T01U12R23E34]4 t5im6e 7si8gn9at0ur1e2] và chơi với tốc độ nhanh, tuy nhiên nó không thể hiện được bản chất của [G1E2N3R thể loại 4E5].")</f>
        <v>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[I1N2S3T4R5U6M7E8N9T0S1], nó dựa trên [[T01I12M23E34_45S56I67G78N89A90T01U12R23E34]4 t5im6e 7si8gn9at0ur1e2] và chơi với tốc độ nhanh, tuy nhiên nó không thể hiện được bản chất của [G1E2N3R thể loại 4E5].</v>
      </c>
      <c r="D3319" s="2"/>
    </row>
    <row r="3320">
      <c r="A3320" s="1" t="s">
        <v>352</v>
      </c>
      <c r="B3320" s="1" t="s">
        <v>5107</v>
      </c>
      <c r="C3320" s="2" t="str">
        <f>IFERROR(__xludf.DUMMYFUNCTION("GOOGLETRANSLATE(B3320,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v>
      </c>
      <c r="D3320" s="2"/>
    </row>
    <row r="3321">
      <c r="A3321" s="1" t="s">
        <v>367</v>
      </c>
      <c r="B3321" s="1" t="s">
        <v>5108</v>
      </c>
      <c r="C3321" s="2" t="str">
        <f>IFERROR(__xludf.DUMMYFUNCTION("GOOGLETRANSLATE(B3321, ""en"", ""vi"")"),"Bản nhạc này được sáng tác trong [[K01E12Y23]3 k4ey5] và phải có [I1N2S3T4R5U6M7E8N9T0S1].")</f>
        <v>Bản nhạc này được sáng tác trong [[K01E12Y23]3 k4ey5] và phải có [I1N2S3T4R5U6M7E8N9T0S1].</v>
      </c>
      <c r="D3321" s="2"/>
    </row>
    <row r="3322">
      <c r="A3322" s="1" t="s">
        <v>206</v>
      </c>
      <c r="B3322" s="1" t="s">
        <v>5109</v>
      </c>
      <c r="C3322" s="2" t="str">
        <f>IFERROR(__xludf.DUMMYFUNCTION("GOOGLETRANSLATE(B3322, ""en"", ""vi"")"),"Việc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đ"&amp;"ịnh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tác"&amp;" của tác phẩm này đã mang lại một trải nghiệm âm nhạc thống nhất và đáng nhớ.")</f>
        <v>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 của tác phẩm này đã mang lại một trải nghiệm âm nhạc thống nhất và đáng nhớ.</v>
      </c>
      <c r="D3322" s="2"/>
    </row>
    <row r="3323">
      <c r="A3323" s="1" t="s">
        <v>5110</v>
      </c>
      <c r="B3323" s="1" t="s">
        <v>5111</v>
      </c>
      <c r="C3323" s="2" t="str">
        <f>IFERROR(__xludf.DUMMYFUNCTION("GOOGLETRANSLATE(B3323, ""en"", ""vi"")"),"Âm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tạ"&amp;"o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t"&amp;"hêm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f>
        <v>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v>
      </c>
      <c r="D3323" s="2"/>
    </row>
    <row r="3324">
      <c r="A3324" s="1" t="s">
        <v>261</v>
      </c>
      <c r="B3324" s="1" t="s">
        <v>5112</v>
      </c>
      <c r="C3324" s="2" t="str">
        <f>IFERROR(__xludf.DUMMYFUNCTION("GOOGLETRANSLATE(B3324, ""en"", ""vi"")"),"Với phạm vi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k"&amp;"hi không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c"&amp;"ủa thể loại [G1E2N3R4E5].")</f>
        <v>Với phạm vi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khi không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của thể loại [G1E2N3R4E5].</v>
      </c>
      <c r="D3324" s="2"/>
    </row>
    <row r="3325">
      <c r="A3325" s="1" t="s">
        <v>1331</v>
      </c>
      <c r="B3325" s="1" t="s">
        <v>5113</v>
      </c>
      <c r="C3325" s="2" t="str">
        <f>IFERROR(__xludf.DUMMYFUNCTION("GOOGLETRANSLATE(B3325,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â"&amp;"m nhạc được đặc trưng bởi [E1M2O3T4I5O6N7], mang lại trải nghiệm nghe thực sự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âm nhạc được đặc trưng bởi [E1M2O3T4I5O6N7], mang lại trải nghiệm nghe thực sự đặc biệt.</v>
      </c>
      <c r="D3325" s="2"/>
    </row>
    <row r="3326">
      <c r="A3326" s="1" t="s">
        <v>5114</v>
      </c>
      <c r="B3326" s="1" t="s">
        <v>5115</v>
      </c>
      <c r="C3326" s="2" t="str">
        <f>IFERROR(__xludf.DUMMYFUNCTION("GOOGLETRANSLATE(B3326, ""en"", ""vi"")"),"Bài hát thể hiện đặc điểm của phong cách [G1E2N3R4E5], với [[K01E12Y23]3 k4ey5] thêm hương vị độc đáo cho âm nhạc của nó. Bạn có thể đếm [[N01U12M23_34B45A56R67S78]8 b9ar0s1] trong bài hát này và thời gian chạy của nó là [T1M213] giây.")</f>
        <v>Bài hát thể hiện đặc điểm của phong cách [G1E2N3R4E5], với [[K01E12Y23]3 k4ey5] thêm hương vị độc đáo cho âm nhạc của nó. Bạn có thể đếm [[N01U12M23_34B45A56R67S78]8 b9ar0s1] trong bài hát này và thời gian chạy của nó là [T1M213] giây.</v>
      </c>
      <c r="D3326" s="2"/>
    </row>
    <row r="3327">
      <c r="A3327" s="1" t="s">
        <v>261</v>
      </c>
      <c r="B3327" s="1" t="s">
        <v>5116</v>
      </c>
      <c r="C3327" s="2" t="str">
        <f>IFERROR(__xludf.DUMMYFUNCTION("GOOGLETRANSLATE(B3327, ""en"", ""vi"")"),"Việc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[te0mp"&amp;"1o2]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này"&amp;" không phải là ví dụ điển hình cho phong cách [G1E2N3R4E5] điển hình.")</f>
        <v>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 không phải là ví dụ điển hình cho phong cách [G1E2N3R4E5] điển hình.</v>
      </c>
      <c r="D3327" s="2"/>
    </row>
    <row r="3328">
      <c r="A3328" s="1" t="s">
        <v>5117</v>
      </c>
      <c r="B3328" s="1" t="s">
        <v>5118</v>
      </c>
      <c r="C3328" s="2" t="str">
        <f>IFERROR(__xludf.DUMMYFUNCTION("GOOGLETRANSLATE(B3328, ""en"", ""vi"")"),"Trải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tu"&amp;"ân theo [T1I2M3E4_5S6I7G8N9A0T1U2R3E4], bổ sung thêm một lớp nhịp điệu và cấu trúc khác cho tác phẩm tổng thể.")</f>
        <v>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tuân theo [T1I2M3E4_5S6I7G8N9A0T1U2R3E4], bổ sung thêm một lớp nhịp điệu và cấu trúc khác cho tác phẩm tổng thể.</v>
      </c>
      <c r="D3328" s="2"/>
    </row>
    <row r="3329">
      <c r="A3329" s="1" t="s">
        <v>5119</v>
      </c>
      <c r="B3329" s="1" t="s">
        <v>5120</v>
      </c>
      <c r="C3329" s="2" t="str">
        <f>IFERROR(__xludf.DUMMYFUNCTION("GOOGLETRANSLATE(B3329, ""en"", ""vi"")"),"Dải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"&amp;"Sự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biệt"&amp;" để mang đến cho những ai đánh giá cao nghệ thuật âm thanh.")</f>
        <v>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 để mang đến cho những ai đánh giá cao nghệ thuật âm thanh.</v>
      </c>
      <c r="D3329" s="2"/>
    </row>
    <row r="3330">
      <c r="A3330" s="1" t="s">
        <v>4269</v>
      </c>
      <c r="B3330" s="1" t="s">
        <v>5121</v>
      </c>
      <c r="C3330" s="2" t="str">
        <f>IFERROR(__xludf.DUMMYFUNCTION("GOOGLETRANSLATE(B3330, ""en"", ""vi"")"),"[ti0me1 s2ig3na4tu5re6] của bài hát này không được sử dụng phổ biến, nhưng [[K01E12Y23]3 k4ey5] tạo thêm hương vị độc đáo cho âm nhạc. Đáng chú ý vắng mặt trong bài hát này là [I1N2S3T4R5U6M7E8N9T0S1].")</f>
        <v>[ti0me1 s2ig3na4tu5re6] của bài hát này không được sử dụng phổ biến, nhưng [[K01E12Y23]3 k4ey5] tạo thêm hương vị độc đáo cho âm nhạc. Đáng chú ý vắng mặt trong bài hát này là [I1N2S3T4R5U6M7E8N9T0S1].</v>
      </c>
      <c r="D3330" s="2"/>
    </row>
    <row r="3331">
      <c r="A3331" s="1" t="s">
        <v>400</v>
      </c>
      <c r="B3331" s="1" t="s">
        <v>5122</v>
      </c>
      <c r="C3331" s="2" t="str">
        <f>IFERROR(__xludf.DUMMYFUNCTION("GOOGLETRANSLATE(B3331, ""en"", ""vi"")"),"Bài hát có thời lượng [T1M213] giây.")</f>
        <v>Bài hát có thời lượng [T1M213] giây.</v>
      </c>
      <c r="D3331" s="2"/>
    </row>
    <row r="3332">
      <c r="A3332" s="1" t="s">
        <v>5123</v>
      </c>
      <c r="B3332" s="1" t="s">
        <v>5124</v>
      </c>
      <c r="C3332" s="2" t="str">
        <f>IFERROR(__xludf.DUMMYFUNCTION("GOOGLETRANSLATE(B3332, ""en"", ""vi"")"),"Đặc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"&amp;"và có [ti0me1 s2ig3na4tu5re6 o7f 8[T91I02M13E24_35S46I57G68N79A80T91U02R13E24]3] không chuẩn. Sự vắng mặt của [I1N2S3T4R5U6M7E8N9T0S1] càng làm tăng thêm nét độc đáo của bài hát, khiến nó trở thành một đại diện cổ điển của thể loại này.")</f>
        <v>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và có [ti0me1 s2ig3na4tu5re6 o7f 8[T91I02M13E24_35S46I57G68N79A80T91U02R13E24]3] không chuẩn. Sự vắng mặt của [I1N2S3T4R5U6M7E8N9T0S1] càng làm tăng thêm nét độc đáo của bài hát, khiến nó trở thành một đại diện cổ điển của thể loại này.</v>
      </c>
      <c r="D3332" s="2"/>
    </row>
    <row r="3333">
      <c r="A3333" s="1" t="s">
        <v>2740</v>
      </c>
      <c r="B3333" s="1" t="s">
        <v>5125</v>
      </c>
      <c r="C3333" s="2" t="str">
        <f>IFERROR(__xludf.DUMMYFUNCTION("GOOGLETRANSLATE(B3333, ""en"", ""vi"")"),"Âm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m"&amp;"uốn, âm nhạc phải có các nhạc cụ được chỉ định.")</f>
        <v>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muốn, âm nhạc phải có các nhạc cụ được chỉ định.</v>
      </c>
      <c r="D3333" s="2"/>
    </row>
    <row r="3334">
      <c r="A3334" s="1" t="s">
        <v>5126</v>
      </c>
      <c r="B3334" s="1" t="s">
        <v>5127</v>
      </c>
      <c r="C3334" s="2" t="str">
        <f>IFERROR(__xludf.DUMMYFUNCTION("GOOGLETRANSLATE(B3334, ""en"", ""vi"")"),"Đoạn nhạc được xác định bởi [E1M2O3T4I5O6N7] và thể hiện phạm vi cao độ trong [R1A2N3G4E5] [oc0ta1ve2s3]. Nó có [te0mp1o2] thoải mái và cấu trúc bài hát bao gồm [[N01U12M23_34B45A56R67S78]8 b9ar0s1].")</f>
        <v>Đoạn nhạc được xác định bởi [E1M2O3T4I5O6N7] và thể hiện phạm vi cao độ trong [R1A2N3G4E5] [oc0ta1ve2s3]. Nó có [te0mp1o2] thoải mái và cấu trúc bài hát bao gồm [[N01U12M23_34B45A56R67S78]8 b9ar0s1].</v>
      </c>
      <c r="D3334" s="2"/>
    </row>
    <row r="3335">
      <c r="A3335" s="1" t="s">
        <v>5128</v>
      </c>
      <c r="B3335" s="1" t="s">
        <v>5129</v>
      </c>
      <c r="C3335" s="2" t="str">
        <f>IFERROR(__xludf.DUMMYFUNCTION("GOOGLETRANSLATE(B3335, ""en"", ""vi"")"),"Bài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nà"&amp;"y. Độ dài của bài hát vào khoảng [[N01U12M23_34B45A56R67S78]8 b9ar0s1], khiến nó trở thành một bản nhạc khác biệt với âm thanh và cấu trúc cụ thể.")</f>
        <v>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này. Độ dài của bài hát vào khoảng [[N01U12M23_34B45A56R67S78]8 b9ar0s1], khiến nó trở thành một bản nhạc khác biệt với âm thanh và cấu trúc cụ thể.</v>
      </c>
      <c r="D3335" s="2"/>
    </row>
    <row r="3336">
      <c r="A3336" s="1" t="s">
        <v>1016</v>
      </c>
      <c r="B3336" s="1" t="s">
        <v>5130</v>
      </c>
      <c r="C3336" s="2" t="str">
        <f>IFERROR(__xludf.DUMMYFUNCTION("GOOGLETRANSLATE(B3336, ""en"", ""vi"")"),"Với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bằn"&amp;"g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f>
        <v>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v>
      </c>
      <c r="D3336" s="2"/>
    </row>
    <row r="3337">
      <c r="A3337" s="1" t="s">
        <v>5131</v>
      </c>
      <c r="B3337" s="1" t="s">
        <v>5132</v>
      </c>
      <c r="C3337" s="2" t="str">
        <f>IFERROR(__xludf.DUMMYFUNCTION("GOOGLETRANSLATE(B3337, ""en"", ""vi"")"),"Bản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kho"&amp;"ảng NUM_BARS ô nhịp.")</f>
        <v>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khoảng NUM_BARS ô nhịp.</v>
      </c>
      <c r="D3337" s="2"/>
    </row>
    <row r="3338">
      <c r="A3338" s="1" t="s">
        <v>1337</v>
      </c>
      <c r="B3338" s="1" t="s">
        <v>5133</v>
      </c>
      <c r="C3338" s="2" t="str">
        <f>IFERROR(__xludf.DUMMYFUNCTION("GOOGLETRANSLATE(B3338,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rất"&amp;" dễ nghe. [I1N2S3T4R5U6M7E8N9T0S1] thêm vào bản sáng tác âm nhạc, nằm trong [T1I2M3E4_5S6I7G8N9A0T1U2R3E4] và có tốc độ [te0mp1o2]. Nó không tuân theo các mẫu thông thường của âm thanh [G1E2N3R4E5] và bao gồm [[N01U12M23_34B45A56R67S78]8 b9ar0s1].")</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 dễ nghe. [I1N2S3T4R5U6M7E8N9T0S1] thêm vào bản sáng tác âm nhạc, nằm trong [T1I2M3E4_5S6I7G8N9A0T1U2R3E4] và có tốc độ [te0mp1o2]. Nó không tuân theo các mẫu thông thường của âm thanh [G1E2N3R4E5] và bao gồm [[N01U12M23_34B45A56R67S78]8 b9ar0s1].</v>
      </c>
      <c r="D3338" s="2"/>
    </row>
    <row r="3339">
      <c r="A3339" s="1" t="s">
        <v>2106</v>
      </c>
      <c r="B3339" s="1" t="s">
        <v>5134</v>
      </c>
      <c r="C3339" s="2" t="str">
        <f>IFERROR(__xludf.DUMMYFUNCTION("GOOGLETRANSLATE(B3339, ""en"", ""vi"")"),"Bản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bậ"&amp;"t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c"&amp;"ủa âm nhạc cổ điển [G1E2N3R4E5], kết hợp các yếu tố đặc biệt của nó thành một bố cục hài hòa.")</f>
        <v>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của âm nhạc cổ điển [G1E2N3R4E5], kết hợp các yếu tố đặc biệt của nó thành một bố cục hài hòa.</v>
      </c>
      <c r="D3339" s="2"/>
    </row>
    <row r="3340">
      <c r="A3340" s="1" t="s">
        <v>2007</v>
      </c>
      <c r="B3340" s="1" t="s">
        <v>5135</v>
      </c>
      <c r="C3340" s="2" t="str">
        <f>IFERROR(__xludf.DUMMYFUNCTION("GOOGLETRANSLATE(B3340, ""en"", ""vi"")"),"Dải cao độ nhỏ gọn của [R1A2N3G4E5] [oc0ta1ve2s3] góp phần tạo ra màn trình diễn âm nhạc tập trung và có tác động mạnh mẽ, trong khi [te0mp1o2] mãnh liệt của bài hát càng nâng cao năng lượng của nó. Cùng với nhau, những yếu tố âm nhạc này hoạt động song s"&amp;"ong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su"&amp;"ốt bản nhạc.")</f>
        <v>Dải cao độ nhỏ gọn của [R1A2N3G4E5] [oc0ta1ve2s3] góp phần tạo ra màn trình diễn âm nhạc tập trung và có tác động mạnh mẽ, trong khi [te0mp1o2] mãnh liệt của bài hát càng nâng cao năng lượng của nó. Cùng với nhau, những yếu tố âm nhạc này hoạt động song song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suốt bản nhạc.</v>
      </c>
      <c r="D3340" s="2"/>
    </row>
    <row r="3341">
      <c r="A3341" s="1" t="s">
        <v>5136</v>
      </c>
      <c r="B3341" s="1" t="s">
        <v>5137</v>
      </c>
      <c r="C3341" s="2" t="str">
        <f>IFERROR(__xludf.DUMMYFUNCTION("GOOGLETRANSLATE(B3341, ""en"", ""vi"")"),"Bài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s2i"&amp;"g3na4tu5re6]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đặc"&amp;" biệt [ti0me1 s2ig3na4tu5re6], khiến nó trở thành một bản nhạc thực sự đáng nhớ.")</f>
        <v>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 biệt [ti0me1 s2ig3na4tu5re6], khiến nó trở thành một bản nhạc thực sự đáng nhớ.</v>
      </c>
      <c r="D3341" s="2"/>
    </row>
    <row r="3342">
      <c r="A3342" s="1" t="s">
        <v>618</v>
      </c>
      <c r="B3342" s="1" t="s">
        <v>5138</v>
      </c>
      <c r="C3342" s="2" t="str">
        <f>IFERROR(__xludf.DUMMYFUNCTION("GOOGLETRANSLATE(B3342, ""en"", ""vi"")"),"Nó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Nh"&amp;"ìn chung, bài hát này có tác dụng chữa bệnh đối với tôi và là một trong những lựa chọn tôi chọn khi cần giải tỏa căng thẳng.")</f>
        <v>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Nhìn chung, bài hát này có tác dụng chữa bệnh đối với tôi và là một trong những lựa chọn tôi chọn khi cần giải tỏa căng thẳng.</v>
      </c>
      <c r="D3342" s="2"/>
    </row>
    <row r="3343">
      <c r="A3343" s="1" t="s">
        <v>1251</v>
      </c>
      <c r="B3343" s="1" t="s">
        <v>5139</v>
      </c>
      <c r="C3343" s="2" t="str">
        <f>IFERROR(__xludf.DUMMYFUNCTION("GOOGLETRANSLATE(B3343, ""en"", ""vi"")"),"Âm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"&amp;"độc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b"&amp;"ố cục truyền tải cảm giác mạnh mẽ về [E1M2O3T4I5O6N7], điều này càng làm tăng thêm sức mạnh cảm xúc của nó.")</f>
        <v>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bố cục truyền tải cảm giác mạnh mẽ về [E1M2O3T4I5O6N7], điều này càng làm tăng thêm sức mạnh cảm xúc của nó.</v>
      </c>
      <c r="D3343" s="2"/>
    </row>
    <row r="3344">
      <c r="A3344" s="1" t="s">
        <v>5140</v>
      </c>
      <c r="B3344" s="1" t="s">
        <v>5141</v>
      </c>
      <c r="C3344" s="2" t="str">
        <f>IFERROR(__xludf.DUMMYFUNCTION("GOOGLETRANSLATE(B3344, ""en"", ""vi"")"),"Việc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cả"&amp;" đều mang đậm phong cách truyền thống của [G1E2N3R4E5].")</f>
        <v>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 đều mang đậm phong cách truyền thống của [G1E2N3R4E5].</v>
      </c>
      <c r="D3344" s="2"/>
    </row>
    <row r="3345">
      <c r="A3345" s="1" t="s">
        <v>5142</v>
      </c>
      <c r="B3345" s="1" t="s">
        <v>5143</v>
      </c>
      <c r="C3345" s="2" t="str">
        <f>IFERROR(__xludf.DUMMYFUNCTION("GOOGLETRANSLATE(B3345, ""en"", ""vi"")"),"Âm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nào,"&amp;" làm tăng thêm âm thanh độc đáo của nó. Bất chấp những phẩm chất độc đáo của nó, [te0mp1o2] chậm cho phép người nghe đánh giá đầy đủ [[N01U12M23_34B45A56R67S78]8 b9ar0s1] có thể nghe thấy trong bản nhạc này.")</f>
        <v>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 làm tăng thêm âm thanh độc đáo của nó. Bất chấp những phẩm chất độc đáo của nó, [te0mp1o2] chậm cho phép người nghe đánh giá đầy đủ [[N01U12M23_34B45A56R67S78]8 b9ar0s1] có thể nghe thấy trong bản nhạc này.</v>
      </c>
      <c r="D3345" s="2"/>
    </row>
    <row r="3346">
      <c r="A3346" s="1" t="s">
        <v>5144</v>
      </c>
      <c r="B3346" s="1" t="s">
        <v>5145</v>
      </c>
      <c r="C3346" s="2" t="str">
        <f>IFERROR(__xludf.DUMMYFUNCTION("GOOGLETRANSLATE(B3346, ""en"", ""vi"")"),"Bài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[te0m"&amp;"p1o2]. Đáng chú ý là [I1N2S3T4R5U6M7E8N9T0S1] không có trong tác phẩm này.")</f>
        <v>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[te0mp1o2]. Đáng chú ý là [I1N2S3T4R5U6M7E8N9T0S1] không có trong tác phẩm này.</v>
      </c>
      <c r="D3346" s="2"/>
    </row>
    <row r="3347">
      <c r="A3347" s="1" t="s">
        <v>5146</v>
      </c>
      <c r="B3347" s="1" t="s">
        <v>5147</v>
      </c>
      <c r="C3347" s="2" t="str">
        <f>IFERROR(__xludf.DUMMYFUNCTION("GOOGLETRANSLATE(B3347, ""en"", ""vi"")"),"Trong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dụ"&amp;"ng [[T01I12M23E34_45S56I67G78N89A90T01U12R23E34]4 t5im6e 7si8gn9at0ur1e2], nâng cao hơn nữa cấu trúc nhịp điệu của bản nhạc. Cùng với nhau, những yếu tố này tạo ra trải nghiệm âm nhạc gắn kết và êm dịu cho người nghe.")</f>
        <v>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dụng [[T01I12M23E34_45S56I67G78N89A90T01U12R23E34]4 t5im6e 7si8gn9at0ur1e2], nâng cao hơn nữa cấu trúc nhịp điệu của bản nhạc. Cùng với nhau, những yếu tố này tạo ra trải nghiệm âm nhạc gắn kết và êm dịu cho người nghe.</v>
      </c>
      <c r="D3347" s="2"/>
    </row>
    <row r="3348">
      <c r="A3348" s="1" t="s">
        <v>4480</v>
      </c>
      <c r="B3348" s="1" t="s">
        <v>5148</v>
      </c>
      <c r="C3348" s="2" t="str">
        <f>IFERROR(__xludf.DUMMYFUNCTION("GOOGLETRANSLATE(B3348, ""en"", ""vi"")"),"Loại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[I1N2S3T4R5U6M7E8N"&amp;"9T0S1], âm nhạc có tính chất [te0mp1o2] và [E1M2O3T4I5O6N7] vừa phải. Xuyên suốt bài hát, có thể nghe thấy [[N01U12M23_34B45A56R67S78]8 b9ar0s1], tạo nên trải nghiệm âm nhạc gắn kết và có cấu trúc.")</f>
        <v>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[I1N2S3T4R5U6M7E8N9T0S1], âm nhạc có tính chất [te0mp1o2] và [E1M2O3T4I5O6N7] vừa phải. Xuyên suốt bài hát, có thể nghe thấy [[N01U12M23_34B45A56R67S78]8 b9ar0s1], tạo nên trải nghiệm âm nhạc gắn kết và có cấu trúc.</v>
      </c>
      <c r="D3348" s="2"/>
    </row>
    <row r="3349">
      <c r="A3349" s="1" t="s">
        <v>4851</v>
      </c>
      <c r="B3349" s="1" t="s">
        <v>5149</v>
      </c>
      <c r="C3349" s="2" t="str">
        <f>IFERROR(__xludf.DUMMYFUNCTION("GOOGLETRANSLATE(B3349, ""en"", ""vi"")"),"Bài hát này có độ dài [T1M213] giây và bao gồm [[N01U12M23_34B45A56R67S78]8 b9ar0s1], với nhịp điệu rất nhẹ nhàng và mượt mà.")</f>
        <v>Bài hát này có độ dài [T1M213] giây và bao gồm [[N01U12M23_34B45A56R67S78]8 b9ar0s1], với nhịp điệu rất nhẹ nhàng và mượt mà.</v>
      </c>
      <c r="D3349" s="2"/>
    </row>
    <row r="3350">
      <c r="A3350" s="1" t="s">
        <v>487</v>
      </c>
      <c r="B3350" s="1" t="s">
        <v>5150</v>
      </c>
      <c r="C3350" s="2" t="str">
        <f>IFERROR(__xludf.DUMMYFUNCTION("GOOGLETRANSLATE(B3350, ""en"", ""vi"")"),"Nó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"&amp;"tạo nên trải nghiệm nghe hồi hộp và phấn khích.")</f>
        <v>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tạo nên trải nghiệm nghe hồi hộp và phấn khích.</v>
      </c>
      <c r="D3350" s="2"/>
    </row>
    <row r="3351">
      <c r="A3351" s="1" t="s">
        <v>1044</v>
      </c>
      <c r="B3351" s="1" t="s">
        <v>5151</v>
      </c>
      <c r="C3351" s="2" t="str">
        <f>IFERROR(__xludf.DUMMYFUNCTION("GOOGLETRANSLATE(B3351, ""en"", ""vi"")"),"Phạm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"&amp;"[ti0me1 s2ig3na4tu5re6 o7f 8[T91I02M13E24_35S46I57G68N79A80T91U02R13E24]3], trong khi [te0mp1o2] vẫn ở mức vừa phải. Đáng chú ý, bài hát này không sử dụng [I1N2S3T4R5U6M7E8N9T0S1] và thoát khỏi truyền thống của phong cách [G1E2N3R4E5] cổ điển.")</f>
        <v>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[ti0me1 s2ig3na4tu5re6 o7f 8[T91I02M13E24_35S46I57G68N79A80T91U02R13E24]3], trong khi [te0mp1o2] vẫn ở mức vừa phải. Đáng chú ý, bài hát này không sử dụng [I1N2S3T4R5U6M7E8N9T0S1] và thoát khỏi truyền thống của phong cách [G1E2N3R4E5] cổ điển.</v>
      </c>
      <c r="D3351" s="2"/>
    </row>
    <row r="3352">
      <c r="A3352" s="1" t="s">
        <v>3234</v>
      </c>
      <c r="B3352" s="1" t="s">
        <v>5152</v>
      </c>
      <c r="C3352" s="2" t="str">
        <f>IFERROR(__xludf.DUMMYFUNCTION("GOOGLETRANSLATE(B3352, ""en"", ""vi"")"),"Trong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riê"&amp;"ng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[G1E2N3R4E"&amp;"5], khiến nó trở thành một sự bổ sung độc đáo và hấp dẫn cho thể loại này. Nhìn chung, bài hát phát trong [T1M213] giây và thể hiện một màn trình diễn âm nhạc được dàn dựng và thực hiện tốt.")</f>
        <v>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[G1E2N3R4E5], khiến nó trở thành một sự bổ sung độc đáo và hấp dẫn cho thể loại này. Nhìn chung, bài hát phát trong [T1M213] giây và thể hiện một màn trình diễn âm nhạc được dàn dựng và thực hiện tốt.</v>
      </c>
      <c r="D3352" s="2"/>
    </row>
    <row r="3353">
      <c r="A3353" s="1" t="s">
        <v>637</v>
      </c>
      <c r="B3353" s="1" t="s">
        <v>5153</v>
      </c>
      <c r="C3353" s="2" t="str">
        <f>IFERROR(__xludf.DUMMYFUNCTION("GOOGLETRANSLATE(B3353, ""en"", ""vi"")"),"Ngoài ra, nhịp điệu rất tràn đầy năng lượng và lạc quan. Sự kết hợp của các yếu tố này tạo nên trải nghiệm âm nhạc sống động và thú vị cho người nghe.")</f>
        <v>Ngoài ra, nhịp điệu rất tràn đầy năng lượng và lạc quan. Sự kết hợp của các yếu tố này tạo nên trải nghiệm âm nhạc sống động và thú vị cho người nghe.</v>
      </c>
      <c r="D3353" s="2"/>
    </row>
    <row r="3354">
      <c r="A3354" s="1" t="s">
        <v>5154</v>
      </c>
      <c r="B3354" s="1" t="s">
        <v>5155</v>
      </c>
      <c r="C3354" s="2" t="str">
        <f>IFERROR(__xludf.DUMMYFUNCTION("GOOGLETRANSLATE(B3354, ""en"", ""vi"")"),"Âm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nhạ"&amp;"c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q"&amp;"uyến rũ và đáng nhớ.")</f>
        <v>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quyến rũ và đáng nhớ.</v>
      </c>
      <c r="D3354" s="2"/>
    </row>
    <row r="3355">
      <c r="A3355" s="1" t="s">
        <v>1144</v>
      </c>
      <c r="B3355" s="1" t="s">
        <v>5156</v>
      </c>
      <c r="C3355" s="2" t="str">
        <f>IFERROR(__xludf.DUMMYFUNCTION("GOOGLETRANSLATE(B3355,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khỏ"&amp;"i những quy ước âm nhạc điển hình của phong cách [G1E2N3R4E5], bài hát chuyển động nhẹ nhàng, mang đến trải nghiệm âm nhạc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khỏi những quy ước âm nhạc điển hình của phong cách [G1E2N3R4E5], bài hát chuyển động nhẹ nhàng, mang đến trải nghiệm âm nhạc khác biệt.</v>
      </c>
      <c r="D3355" s="2"/>
    </row>
    <row r="3356">
      <c r="A3356" s="1" t="s">
        <v>178</v>
      </c>
      <c r="B3356" s="1" t="s">
        <v>5157</v>
      </c>
      <c r="C3356" s="2" t="str">
        <f>IFERROR(__xludf.DUMMYFUNCTION("GOOGLETRANSLATE(B3356,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nà"&amp;"y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v>
      </c>
      <c r="D3356" s="2"/>
    </row>
    <row r="3357">
      <c r="A3357" s="1" t="s">
        <v>5158</v>
      </c>
      <c r="B3357" s="1" t="s">
        <v>5159</v>
      </c>
      <c r="C3357" s="2" t="str">
        <f>IFERROR(__xludf.DUMMYFUNCTION("GOOGLETRANSLATE(B3357, ""en"", ""vi"")"),"Âm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giá"&amp;"c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nh"&amp;"ạc năng động và hấp dẫn.")</f>
        <v>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nhạc năng động và hấp dẫn.</v>
      </c>
      <c r="D3357" s="2"/>
    </row>
    <row r="3358">
      <c r="A3358" s="1" t="s">
        <v>110</v>
      </c>
      <c r="B3358" s="1" t="s">
        <v>5160</v>
      </c>
      <c r="C3358" s="2" t="str">
        <f>IFERROR(__xludf.DUMMYFUNCTION("GOOGLETRANSLATE(B3358, ""en"", ""vi"")"),"Phạm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l"&amp;"oạt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c"&amp;"ao độ của một bản nhạc có thể ảnh hưởng rất lớn đến cách người nghe cảm nhận và ghi nhớ nó, khiến nó trở thành một yếu tố quan trọng trong nghệ thuật sáng tác âm nhạc.")</f>
        <v>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cao độ của một bản nhạc có thể ảnh hưởng rất lớn đến cách người nghe cảm nhận và ghi nhớ nó, khiến nó trở thành một yếu tố quan trọng trong nghệ thuật sáng tác âm nhạc.</v>
      </c>
      <c r="D3358" s="2"/>
    </row>
    <row r="3359">
      <c r="A3359" s="1" t="s">
        <v>802</v>
      </c>
      <c r="B3359" s="1" t="s">
        <v>5161</v>
      </c>
      <c r="C3359" s="2" t="str">
        <f>IFERROR(__xludf.DUMMYFUNCTION("GOOGLETRANSLATE(B3359, ""en"", ""vi"")"),"Bản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sá"&amp;"ng tác.")</f>
        <v>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sáng tác.</v>
      </c>
      <c r="D3359" s="2"/>
    </row>
    <row r="3360">
      <c r="A3360" s="1" t="s">
        <v>5162</v>
      </c>
      <c r="B3360" s="1" t="s">
        <v>5163</v>
      </c>
      <c r="C3360" s="2" t="str">
        <f>IFERROR(__xludf.DUMMYFUNCTION("GOOGLETRANSLATE(B3360, ""en"", ""vi"")"),"Phạm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8[T91I02M13E24_35S46I57G68N79A80"&amp;"T91U02R13E24]3].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f>
        <v>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v>
      </c>
      <c r="D3360" s="2"/>
    </row>
    <row r="3361">
      <c r="A3361" s="1" t="s">
        <v>1130</v>
      </c>
      <c r="B3361" s="1" t="s">
        <v>5164</v>
      </c>
      <c r="C3361" s="2" t="str">
        <f>IFERROR(__xludf.DUMMYFUNCTION("GOOGLETRANSLATE(B3361, ""en"", ""vi"")"),"Âm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đồng"&amp;"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c"&amp;"ủa bài hát tạo ra trải nghiệm nghe tuyệt vời và đắm chìm, thể hiện tính nghệ thuật và sự sáng tạo của phong cách âm nhạc này.")</f>
        <v>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của bài hát tạo ra trải nghiệm nghe tuyệt vời và đắm chìm, thể hiện tính nghệ thuật và sự sáng tạo của phong cách âm nhạc này.</v>
      </c>
      <c r="D3361" s="2"/>
    </row>
    <row r="3362">
      <c r="A3362" s="1" t="s">
        <v>308</v>
      </c>
      <c r="B3362" s="1" t="s">
        <v>5165</v>
      </c>
      <c r="C3362" s="2" t="str">
        <f>IFERROR(__xludf.DUMMYFUNCTION("GOOGLETRANSLATE(B3362, ""en"", ""vi"")"),"Phạm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"&amp;"nhịp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f>
        <v>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v>
      </c>
      <c r="D3362" s="2"/>
    </row>
    <row r="3363">
      <c r="A3363" s="1" t="s">
        <v>1820</v>
      </c>
      <c r="B3363" s="1" t="s">
        <v>5166</v>
      </c>
      <c r="C3363" s="2" t="str">
        <f>IFERROR(__xludf.DUMMYFUNCTION("GOOGLETRANSLATE(B3363, ""en"", ""vi"")"),"Phạm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bà"&amp;"i hát này ở mức vừa phải, mang đến nhịp điệu đều đặn, bổ sung cho nội dung cảm xúc của bản nhạc. Nhìn chung, sáng tác này thể hiện sức mạnh của sự biểu đạt âm nhạc, nêu bật cách mà ngay cả với nguồn lực hạn chế, một nhà soạn nhạc lành nghề vẫn có thể tạo "&amp;"ra một tác phẩm nghệ thuật hấp dẫn và giàu sức gợi.")</f>
        <v>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bài hát này ở mức vừa phải, mang đến nhịp điệu đều đặn, bổ sung cho nội dung cảm xúc của bản nhạc. Nhìn chung, sáng tác này thể hiện sức mạnh của sự biểu đạt âm nhạc, nêu bật cách mà ngay cả với nguồn lực hạn chế, một nhà soạn nhạc lành nghề vẫn có thể tạo ra một tác phẩm nghệ thuật hấp dẫn và giàu sức gợi.</v>
      </c>
      <c r="D3363" s="2"/>
    </row>
    <row r="3364">
      <c r="A3364" s="1" t="s">
        <v>5167</v>
      </c>
      <c r="B3364" s="1" t="s">
        <v>5168</v>
      </c>
      <c r="C3364" s="2" t="str">
        <f>IFERROR(__xludf.DUMMYFUNCTION("GOOGLETRANSLATE(B3364, ""en"", ""vi"")"),"Bản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b9ar0s"&amp;"1]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nă"&amp;"ng sáng tạo âm nhạc.")</f>
        <v>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năng sáng tạo âm nhạc.</v>
      </c>
      <c r="D3364" s="2"/>
    </row>
    <row r="3365">
      <c r="A3365" s="1" t="s">
        <v>889</v>
      </c>
      <c r="B3365" s="1" t="s">
        <v>5169</v>
      </c>
      <c r="C3365" s="2" t="str">
        <f>IFERROR(__xludf.DUMMYFUNCTION("GOOGLETRANSLATE(B3365, ""en"", ""vi"")"),"Bài hát có tiết tấu nhẹ nhàng, vừa phải.")</f>
        <v>Bài hát có tiết tấu nhẹ nhàng, vừa phải.</v>
      </c>
      <c r="D3365" s="2"/>
    </row>
    <row r="3366">
      <c r="A3366" s="1" t="s">
        <v>5170</v>
      </c>
      <c r="B3366" s="1" t="s">
        <v>5171</v>
      </c>
      <c r="C3366" s="2" t="str">
        <f>IFERROR(__xludf.DUMMYFUNCTION("GOOGLETRANSLATE(B3366, ""en"", ""vi"")"),"Với phạm vi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cuốn."&amp;" Tính năng đặc biệt của nó [ti0me1 s2ig3na4tu5re6 o7f 8[T91I02M13E24_35S46I57G68N79A80T91U02R13E24]3], nhanh [te0mp1o2] và tiến triển qua [[N01U12M23_34B45A56R67S78]8 b9ar0s1] khiến nó thực sự nổi bật ra thành phần.")</f>
        <v>Với phạm vi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 Tính năng đặc biệt của nó [ti0me1 s2ig3na4tu5re6 o7f 8[T91I02M13E24_35S46I57G68N79A80T91U02R13E24]3], nhanh [te0mp1o2] và tiến triển qua [[N01U12M23_34B45A56R67S78]8 b9ar0s1] khiến nó thực sự nổi bật ra thành phần.</v>
      </c>
      <c r="D3366" s="2"/>
    </row>
    <row r="3367">
      <c r="A3367" s="1" t="s">
        <v>204</v>
      </c>
      <c r="B3367" s="1" t="s">
        <v>5172</v>
      </c>
      <c r="C3367" s="2" t="str">
        <f>IFERROR(__xludf.DUMMYFUNCTION("GOOGLETRANSLATE(B3367, ""en"", ""vi"")"),"Trong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[[N0"&amp;"1U12M23_34B45A56R67S78]8 b9ar0s1] tạo ra âm thanh độc đáo và quyến rũ, thể hiện được bản chất của âm nhạc.")</f>
        <v>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[[N01U12M23_34B45A56R67S78]8 b9ar0s1] tạo ra âm thanh độc đáo và quyến rũ, thể hiện được bản chất của âm nhạc.</v>
      </c>
      <c r="D3367" s="2"/>
    </row>
    <row r="3368">
      <c r="A3368" s="1" t="s">
        <v>5173</v>
      </c>
      <c r="B3368" s="1" t="s">
        <v>5174</v>
      </c>
      <c r="C3368" s="2" t="str">
        <f>IFERROR(__xludf.DUMMYFUNCTION("GOOGLETRANSLATE(B3368, ""en"", ""vi"")"),"Trong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thư"&amp;"ờng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tràn"&amp;" đầy năng lượng vừa thư giãn.")</f>
        <v>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 đầy năng lượng vừa thư giãn.</v>
      </c>
      <c r="D3368" s="2"/>
    </row>
    <row r="3369">
      <c r="A3369" s="1" t="s">
        <v>297</v>
      </c>
      <c r="B3369" s="1" t="s">
        <v>5175</v>
      </c>
      <c r="C3369" s="2" t="str">
        <f>IFERROR(__xludf.DUMMYFUNCTION("GOOGLETRANSLATE(B3369, ""en"", ""vi"")"),"Âm nhạc trong bài hát được phát ra thông qua việc sử dụng nhiều nhạc cụ khác nhau và phát trong thời lượng [T1M213] giây.")</f>
        <v>Âm nhạc trong bài hát được phát ra thông qua việc sử dụng nhiều nhạc cụ khác nhau và phát trong thời lượng [T1M213] giây.</v>
      </c>
      <c r="D3369" s="2"/>
    </row>
    <row r="3370">
      <c r="A3370" s="1" t="s">
        <v>400</v>
      </c>
      <c r="B3370" s="1" t="s">
        <v>5176</v>
      </c>
      <c r="C3370" s="2" t="str">
        <f>IFERROR(__xludf.DUMMYFUNCTION("GOOGLETRANSLATE(B3370, ""en"", ""vi"")"),"
Tôi xin lỗi, nhưng dường như không có đủ ngữ cảnh để tạo nên một đoạn văn mạch lạc chỉ với một câu đó. Vui lòng cung cấp thêm thông tin hoặc chi tiết về chủ đề bạn đang đề cập đến.")</f>
        <v>
Tôi xin lỗi, nhưng dường như không có đủ ngữ cảnh để tạo nên một đoạn văn mạch lạc chỉ với một câu đó. Vui lòng cung cấp thêm thông tin hoặc chi tiết về chủ đề bạn đang đề cập đến.</v>
      </c>
      <c r="D3370" s="2"/>
    </row>
    <row r="3371">
      <c r="A3371" s="1" t="s">
        <v>4002</v>
      </c>
      <c r="B3371" s="1" t="s">
        <v>5177</v>
      </c>
      <c r="C3371" s="2" t="str">
        <f>IFERROR(__xludf.DUMMYFUNCTION("GOOGLETRANSLATE(B3371, ""en"", ""vi"")"),"Bài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ph"&amp;"ối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f>
        <v>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v>
      </c>
      <c r="D3371" s="2"/>
    </row>
    <row r="3372">
      <c r="A3372" s="1" t="s">
        <v>79</v>
      </c>
      <c r="B3372" s="1" t="s">
        <v>5178</v>
      </c>
      <c r="C3372" s="2" t="str">
        <f>IFERROR(__xludf.DUMMYFUNCTION("GOOGLETRANSLATE(B3372, ""en"", ""vi"")"),"Loại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bình,"&amp;"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f>
        <v>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v>
      </c>
      <c r="D3372" s="2"/>
    </row>
    <row r="3373">
      <c r="A3373" s="1" t="s">
        <v>5179</v>
      </c>
      <c r="B3373" s="1" t="s">
        <v>5180</v>
      </c>
      <c r="C3373" s="2" t="str">
        <f>IFERROR(__xludf.DUMMYFUNCTION("GOOGLETRANSLATE(B3373, ""en"", ""vi"")"),"Với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[I1N"&amp;"2S3T4R5U6M7E8N9T0S1] không có trong bài hát này.")</f>
        <v>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[I1N2S3T4R5U6M7E8N9T0S1] không có trong bài hát này.</v>
      </c>
      <c r="D3373" s="2"/>
    </row>
    <row r="3374">
      <c r="A3374" s="1" t="s">
        <v>4834</v>
      </c>
      <c r="B3374" s="1" t="s">
        <v>5181</v>
      </c>
      <c r="C3374" s="2" t="str">
        <f>IFERROR(__xludf.DUMMYFUNCTION("GOOGLETRANSLATE(B3374, ""en"", ""vi"")"),"Bản nhạc này được sáng tác trong [[K01E12Y23]3 k4ey5] và có thời lượng [T1M213] giây. Nó có [ti0me1 s2ig3na4tu5re6 o7f 8[T91I02M13E24_35S46I57G68N79A80T91U02R13E24]3] và được chơi ở tốc độ trung bình. Âm nhạc thể hiện [E1M2O3T4I5O6N7] và tuân theo cấu trú"&amp;"c gồm [[N01U12M23_34B45A56R67S78]8 b9ar0s1].")</f>
        <v>Bản nhạc này được sáng tác trong [[K01E12Y23]3 k4ey5] và có thời lượng [T1M213] giây. Nó có [ti0me1 s2ig3na4tu5re6 o7f 8[T91I02M13E24_35S46I57G68N79A80T91U02R13E24]3] và được chơi ở tốc độ trung bình. Âm nhạc thể hiện [E1M2O3T4I5O6N7] và tuân theo cấu trúc gồm [[N01U12M23_34B45A56R67S78]8 b9ar0s1].</v>
      </c>
      <c r="D3374" s="2"/>
    </row>
    <row r="3375">
      <c r="A3375" s="1" t="s">
        <v>618</v>
      </c>
      <c r="B3375" s="1" t="s">
        <v>5182</v>
      </c>
      <c r="C3375" s="2" t="str">
        <f>IFERROR(__xludf.DUMMYFUNCTION("GOOGLETRANSLATE(B3375, ""en"", ""vi"")"),"Giai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"&amp;"mộng mơ của bản nhạc và tăng cường hiệu ứng êm dịu của nó. Cùng với nhau, những yếu tố này tạo nên một trải nghiệm âm nhạc tuyệt đẹp và thanh bình, hoàn hảo để thư giãn hoặc thiền định.")</f>
        <v>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mộng mơ của bản nhạc và tăng cường hiệu ứng êm dịu của nó. Cùng với nhau, những yếu tố này tạo nên một trải nghiệm âm nhạc tuyệt đẹp và thanh bình, hoàn hảo để thư giãn hoặc thiền định.</v>
      </c>
      <c r="D3375" s="2"/>
    </row>
    <row r="3376">
      <c r="A3376" s="1" t="s">
        <v>5183</v>
      </c>
      <c r="B3376" s="1" t="s">
        <v>5184</v>
      </c>
      <c r="C3376" s="2" t="str">
        <f>IFERROR(__xludf.DUMMYFUNCTION("GOOGLETRANSLATE(B3376, ""en"", ""vi"")"),"Nhịp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bài"&amp;" hát mang đến một sự khác biệt mới mẻ so với chuẩn mực.")</f>
        <v>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 hát mang đến một sự khác biệt mới mẻ so với chuẩn mực.</v>
      </c>
      <c r="D3376" s="2"/>
    </row>
    <row r="3377">
      <c r="A3377" s="1" t="s">
        <v>4055</v>
      </c>
      <c r="B3377" s="1" t="s">
        <v>5185</v>
      </c>
      <c r="C3377" s="2" t="str">
        <f>IFERROR(__xludf.DUMMYFUNCTION("GOOGLETRANSLATE(B3377, ""en"", ""vi"")"),"Âm nhạc có [te0mp1o2] thoải mái và lựa chọn [[K01E12Y23]3 k4ey5] mang lại trải nghiệm quyến rũ và đáng nhớ. Bài hát bao gồm khoảng [[N01U12M23_34B45A56R67S78]8 b9ar0s1] và [I1N2S3T4R5U6M7E8N9T0S1] được sử dụng trong buổi biểu diễn âm nhạc.")</f>
        <v>Âm nhạc có [te0mp1o2] thoải mái và lựa chọn [[K01E12Y23]3 k4ey5] mang lại trải nghiệm quyến rũ và đáng nhớ. Bài hát bao gồm khoảng [[N01U12M23_34B45A56R67S78]8 b9ar0s1] và [I1N2S3T4R5U6M7E8N9T0S1] được sử dụng trong buổi biểu diễn âm nhạc.</v>
      </c>
      <c r="D3377" s="2"/>
    </row>
    <row r="3378">
      <c r="A3378" s="1" t="s">
        <v>2533</v>
      </c>
      <c r="B3378" s="1" t="s">
        <v>5186</v>
      </c>
      <c r="C3378" s="2" t="str">
        <f>IFERROR(__xludf.DUMMYFUNCTION("GOOGLETRANSLATE(B3378, ""en"", ""vi"")"),"Việc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c"&amp;"ó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điệ"&amp;"u vừa phải. Nhìn chung, âm nhạc thể hiện [E1M2O3T4I5O6N7] và bao gồm khoảng [[N01U12M23_34B45A56R67S78]8 b9ar0s1].")</f>
        <v>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điệu vừa phải. Nhìn chung, âm nhạc thể hiện [E1M2O3T4I5O6N7] và bao gồm khoảng [[N01U12M23_34B45A56R67S78]8 b9ar0s1].</v>
      </c>
      <c r="D3378" s="2"/>
    </row>
    <row r="3379">
      <c r="A3379" s="1" t="s">
        <v>5187</v>
      </c>
      <c r="B3379" s="1" t="s">
        <v>5188</v>
      </c>
      <c r="C3379" s="2" t="str">
        <f>IFERROR(__xludf.DUMMYFUNCTION("GOOGLETRANSLATE(B3379, ""en"", ""vi"")"),"[ti0me1 s2ig3na4tu5re6] của bài hát này không bình thường và nó thể hiện một cảm xúc khác biệt. Nhịp điệu trong bài hát này rất nặng và âm nhạc trở nên sống động thông qua việc sử dụng nhiều loại nhạc cụ khác nhau.")</f>
        <v>[ti0me1 s2ig3na4tu5re6] của bài hát này không bình thường và nó thể hiện một cảm xúc khác biệt. Nhịp điệu trong bài hát này rất nặng và âm nhạc trở nên sống động thông qua việc sử dụng nhiều loại nhạc cụ khác nhau.</v>
      </c>
      <c r="D3379" s="2"/>
    </row>
    <row r="3380">
      <c r="A3380" s="1" t="s">
        <v>1023</v>
      </c>
      <c r="B3380" s="1" t="s">
        <v>5189</v>
      </c>
      <c r="C3380" s="2" t="str">
        <f>IFERROR(__xludf.DUMMYFUNCTION("GOOGLETRANSLATE(B3380, ""en"", ""vi"")"),"Sự sắp xếp của bài hát này đã cố ý loại bỏ việc sử dụng một số nhạc cụ nhất định.")</f>
        <v>Sự sắp xếp của bài hát này đã cố ý loại bỏ việc sử dụng một số nhạc cụ nhất định.</v>
      </c>
      <c r="D3380" s="2"/>
    </row>
    <row r="3381">
      <c r="A3381" s="1" t="s">
        <v>4755</v>
      </c>
      <c r="B3381" s="1" t="s">
        <v>5190</v>
      </c>
      <c r="C3381" s="2" t="str">
        <f>IFERROR(__xludf.DUMMYFUNCTION("GOOGLETRANSLATE(B3381, ""en"", ""vi"")"),"Bản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"&amp;"bản sáng tác này, cho phép tạo ra âm thanh độc đáo và khác biệt nhấn mạnh các yếu tố âm nhạc khác.")</f>
        <v>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bản sáng tác này, cho phép tạo ra âm thanh độc đáo và khác biệt nhấn mạnh các yếu tố âm nhạc khác.</v>
      </c>
      <c r="D3381" s="2"/>
    </row>
    <row r="3382">
      <c r="A3382" s="1" t="s">
        <v>180</v>
      </c>
      <c r="B3382" s="1" t="s">
        <v>5191</v>
      </c>
      <c r="C3382" s="2" t="str">
        <f>IFERROR(__xludf.DUMMYFUNCTION("GOOGLETRANSLATE(B3382, ""en"", ""vi"")"),"Phạm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thể hiện nhịp điệu cự"&amp;"c kỳ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[G1E2N"&amp;"3R4E5], âm nhạc này mang đến một sự khởi đầu mới mẻ so với chuẩn mực.")</f>
        <v>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thể hiện nhịp điệu cực kỳ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[G1E2N3R4E5], âm nhạc này mang đến một sự khởi đầu mới mẻ so với chuẩn mực.</v>
      </c>
      <c r="D3382" s="2"/>
    </row>
    <row r="3383">
      <c r="A3383" s="1" t="s">
        <v>178</v>
      </c>
      <c r="B3383" s="1" t="s">
        <v>5192</v>
      </c>
      <c r="C3383" s="2" t="str">
        <f>IFERROR(__xludf.DUMMYFUNCTION("GOOGLETRANSLATE(B3383, ""en"", ""vi"")"),"Âm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mẽ"&amp;". biểu diễn âm nhạc. [te0mp1o2] nhẹ nhàng và yên bình, mặc dù nhanh nhưng phát trong [T1M213] giây. Ngoài ra, sự vắng mặt của [I1N2S3T4R5U6M7E8N9T0S1] trong bài hát này, đi kèm với nhịp [T1I2M3E4_5S6I7G8N9A0T1U2R3E4], càng làm tăng thêm tính chất độc đáo "&amp;"và hấp dẫn của âm nhạc.")</f>
        <v>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 biểu diễn âm nhạc. [te0mp1o2] nhẹ nhàng và yên bình, mặc dù nhanh nhưng phát trong [T1M213] giây. Ngoài ra, sự vắng mặt của [I1N2S3T4R5U6M7E8N9T0S1] trong bài hát này, đi kèm với nhịp [T1I2M3E4_5S6I7G8N9A0T1U2R3E4], càng làm tăng thêm tính chất độc đáo và hấp dẫn của âm nhạc.</v>
      </c>
      <c r="D3383" s="2"/>
    </row>
    <row r="3384">
      <c r="A3384" s="1" t="s">
        <v>2141</v>
      </c>
      <c r="B3384" s="1" t="s">
        <v>5193</v>
      </c>
      <c r="C3384" s="2" t="str">
        <f>IFERROR(__xludf.DUMMYFUNCTION("GOOGLETRANSLATE(B3384, ""en"", ""vi"")"),"Âm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[I1N2S3T4R"&amp;"5U6M7E8N9T0S1] đặc biệt vắng mặt trong thành phần này, theo sau là [ti0me1 s2ig3na4tu5re6 o7f 8[T91I02M13E24_35S46I57G68N79A80T91U02R13E24]3]. Di chuyển với tốc độ chậm, âm nhạc gợi lên tính chất [E1M2O3T4I5O6N7].")</f>
        <v>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[I1N2S3T4R5U6M7E8N9T0S1] đặc biệt vắng mặt trong thành phần này, theo sau là [ti0me1 s2ig3na4tu5re6 o7f 8[T91I02M13E24_35S46I57G68N79A80T91U02R13E24]3]. Di chuyển với tốc độ chậm, âm nhạc gợi lên tính chất [E1M2O3T4I5O6N7].</v>
      </c>
      <c r="D3384" s="2"/>
    </row>
    <row r="3385">
      <c r="A3385" s="1" t="s">
        <v>5194</v>
      </c>
      <c r="B3385" s="1" t="s">
        <v>5195</v>
      </c>
      <c r="C3385" s="2" t="str">
        <f>IFERROR(__xludf.DUMMYFUNCTION("GOOGLETRANSLATE(B3385, ""en"", ""vi"")"),"[ti0me1 s2ig3na4tu5re6] của bài hát này rất độc đáo và phần giai điệu được làm nổi bật bởi âm thanh của [I1N2S3T4R5U6M7E8N9T0]. Với [te0mp1o2] vừa phải, âm nhạc trở nên sống động hơn thông qua việc sử dụng [I1N2S3T4R5U6M7E8N9T0S1].")</f>
        <v>[ti0me1 s2ig3na4tu5re6] của bài hát này rất độc đáo và phần giai điệu được làm nổi bật bởi âm thanh của [I1N2S3T4R5U6M7E8N9T0]. Với [te0mp1o2] vừa phải, âm nhạc trở nên sống động hơn thông qua việc sử dụng [I1N2S3T4R5U6M7E8N9T0S1].</v>
      </c>
      <c r="D3385" s="2"/>
    </row>
    <row r="3386">
      <c r="A3386" s="1" t="s">
        <v>5196</v>
      </c>
      <c r="B3386" s="1" t="s">
        <v>5197</v>
      </c>
      <c r="C3386" s="2" t="str">
        <f>IFERROR(__xludf.DUMMYFUNCTION("GOOGLETRANSLATE(B3386, ""en"", ""vi"")"),"Bài hát này có bầu không khí khác biệt được tạo ra bằng cách sử dụng [[K01E12Y23]3 k4ey5], với nhịp độ nhanh [te0mp1o2] và nhịp điệu thoải mái và vừa phải. Phạm vi cao độ của nó nằm trong khoảng [R1A2N3G4E5] [oc0ta1ve2s3] và nó có thời gian chạy là [T1M21"&amp;"3] giây. Bất chấp nhịp độ của nó, bài hát này không có bất kỳ [I1N2S3T4R5U6M7E8N9T0S1] nào và không thể hiện những nét đặc trưng của phong cách [G1E2N3R4E5].")</f>
        <v>Bài hát này có bầu không khí khác biệt được tạo ra bằng cách sử dụng [[K01E12Y23]3 k4ey5], với nhịp độ nhanh [te0mp1o2] và nhịp điệu thoải mái và vừa phải. Phạm vi cao độ của nó nằm trong khoảng [R1A2N3G4E5] [oc0ta1ve2s3] và nó có thời gian chạy là [T1M213] giây. Bất chấp nhịp độ của nó, bài hát này không có bất kỳ [I1N2S3T4R5U6M7E8N9T0S1] nào và không thể hiện những nét đặc trưng của phong cách [G1E2N3R4E5].</v>
      </c>
      <c r="D3386" s="2"/>
    </row>
    <row r="3387">
      <c r="A3387" s="1" t="s">
        <v>1836</v>
      </c>
      <c r="B3387" s="1" t="s">
        <v>5198</v>
      </c>
      <c r="C3387" s="2" t="str">
        <f>IFERROR(__xludf.DUMMYFUNCTION("GOOGLETRANSLATE(B3387, ""en"", ""vi"")"),"Bài hát này đại diện cho thể loại [G1E2N3R4E5], có độ dài bản nhạc là [T1M213] giây.")</f>
        <v>Bài hát này đại diện cho thể loại [G1E2N3R4E5], có độ dài bản nhạc là [T1M213] giây.</v>
      </c>
      <c r="D3387" s="2"/>
    </row>
    <row r="3388">
      <c r="A3388" s="1" t="s">
        <v>906</v>
      </c>
      <c r="B3388" s="1" t="s">
        <v>5199</v>
      </c>
      <c r="C3388" s="2" t="str">
        <f>IFERROR(__xludf.DUMMYFUNCTION("GOOGLETRANSLATE(B3388, ""en"", ""vi"")"),"Bài hát này không tuân theo một nhịp điệu thông thường [ti0me1 s2ig3na4tu5re6], có nghĩa là nhịp điệu của nó khác với nhịp điển hình được sử dụng trong hầu hết các bản nhạc. Ký hiệu thời gian là một yếu tố quan trọng trong âm nhạc vì chúng xác định số nhị"&amp;"p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và đánh "&amp;"giá cao âm nhạc theo những cách mới. Bất chấp khó khăn tiềm ẩn khi chơi hoặc theo dõi một bài hát có [ti0me1 s2ig3na4tu5re6] khác thường, nó cũng có thể dẫn đến việc tạo ra những trải nghiệm âm nhạc độc đáo và đáng nhớ.")</f>
        <v>Bài hát này không tuân theo một nhịp điệu thông thường [ti0me1 s2ig3na4tu5re6], có nghĩa là nhịp điệu của nó khác với nhịp điển hình được sử dụng trong hầu hết các bản nhạc. Ký hiệu thời gian là một yếu tố quan trọng trong âm nhạc vì chúng xác định số nhịp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và đánh giá cao âm nhạc theo những cách mới. Bất chấp khó khăn tiềm ẩn khi chơi hoặc theo dõi một bài hát có [ti0me1 s2ig3na4tu5re6] khác thường, nó cũng có thể dẫn đến việc tạo ra những trải nghiệm âm nhạc độc đáo và đáng nhớ.</v>
      </c>
      <c r="D3388" s="2"/>
    </row>
    <row r="3389">
      <c r="A3389" s="1" t="s">
        <v>5200</v>
      </c>
      <c r="B3389" s="1" t="s">
        <v>5201</v>
      </c>
      <c r="C3389" s="2" t="str">
        <f>IFERROR(__xludf.DUMMYFUNCTION("GOOGLETRANSLATE(B3389, ""en"", ""vi"")"),"Âm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f>
        <v>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v>
      </c>
      <c r="D3389" s="2"/>
    </row>
    <row r="3390">
      <c r="A3390" s="1" t="s">
        <v>5202</v>
      </c>
      <c r="B3390" s="1" t="s">
        <v>5203</v>
      </c>
      <c r="C3390" s="2" t="str">
        <f>IFERROR(__xludf.DUMMYFUNCTION("GOOGLETRANSLATE(B3390, ""en"", ""vi"")"),"Đoạn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"&amp;"sử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n"&amp;"ghe.")</f>
        <v>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nghe.</v>
      </c>
      <c r="D3390" s="2"/>
    </row>
    <row r="3391">
      <c r="A3391" s="1" t="s">
        <v>925</v>
      </c>
      <c r="B3391" s="1" t="s">
        <v>5204</v>
      </c>
      <c r="C3391" s="2" t="str">
        <f>IFERROR(__xludf.DUMMYFUNCTION("GOOGLETRANSLATE(B3391, ""en"", ""vi"")"),"Trong âm nhạc, việc sử dụng dải cao độ cụ thể [R1A2N3G4E5] [oc0ta1ve2s3] có thể tạo ra âm thanh gắn kết và thống nhất xuyên suốt bản nhạc. Ngoài ra, [te0mp1o2] của bài hát cụ thể này chậm, điều này càng góp phần tạo nên tâm trạng và bầu không khí chung củ"&amp;"a âm nhạc. Sự kết hợp của các yếu tố này giúp thiết lập âm thanh riêng biệt và dễ nhận biết cho tác phẩm, đồng thời thiết lập âm sắc và nhịp độ cho trải nghiệm của người nghe.")</f>
        <v>Trong âm nhạc, việc sử dụng dải cao độ cụ thể [R1A2N3G4E5] [oc0ta1ve2s3] có thể tạo ra âm thanh gắn kết và thống nhất xuyên suốt bản nhạc. Ngoài ra, [te0mp1o2] của bài hát cụ thể này chậm, điều này càng góp phần tạo nên tâm trạng và bầu không khí chung của âm nhạc. Sự kết hợp của các yếu tố này giúp thiết lập âm thanh riêng biệt và dễ nhận biết cho tác phẩm, đồng thời thiết lập âm sắc và nhịp độ cho trải nghiệm của người nghe.</v>
      </c>
      <c r="D3391" s="2"/>
    </row>
    <row r="3392">
      <c r="A3392" s="1" t="s">
        <v>2237</v>
      </c>
      <c r="B3392" s="1" t="s">
        <v>5205</v>
      </c>
      <c r="C3392" s="2" t="str">
        <f>IFERROR(__xludf.DUMMYFUNCTION("GOOGLETRANSLATE(B3392, ""en"", ""vi"")"),"Dải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nh"&amp;"anh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f>
        <v>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v>
      </c>
      <c r="D3392" s="2"/>
    </row>
    <row r="3393">
      <c r="A3393" s="1" t="s">
        <v>59</v>
      </c>
      <c r="B3393" s="1" t="s">
        <v>5206</v>
      </c>
      <c r="C3393" s="2" t="str">
        <f>IFERROR(__xludf.DUMMYFUNCTION("GOOGLETRANSLATE(B3393, ""en"", ""vi"")"),"Đoạn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[T1I2M3E4_5S6I7G8N9A0T1U2R"&amp;"3E4]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rũ"&amp;".")</f>
        <v>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v>
      </c>
      <c r="D3393" s="2"/>
    </row>
    <row r="3394">
      <c r="A3394" s="1" t="s">
        <v>5207</v>
      </c>
      <c r="B3394" s="1" t="s">
        <v>5208</v>
      </c>
      <c r="C3394" s="2" t="str">
        <f>IFERROR(__xludf.DUMMYFUNCTION("GOOGLETRANSLATE(B3394, ""en"", ""vi"")"),"Dải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này"&amp;" không liên quan đến việc sử dụng [I1N2S3T4R5U6M7E8N9T0S1]. Cấu trúc bài hát được tạo thành từ [[N01U12M23_34B45A56R67S78]8 b9ar0s1].")</f>
        <v>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 không liên quan đến việc sử dụng [I1N2S3T4R5U6M7E8N9T0S1]. Cấu trúc bài hát được tạo thành từ [[N01U12M23_34B45A56R67S78]8 b9ar0s1].</v>
      </c>
      <c r="D3394" s="2"/>
    </row>
    <row r="3395">
      <c r="A3395" s="1" t="s">
        <v>5209</v>
      </c>
      <c r="B3395" s="1" t="s">
        <v>5210</v>
      </c>
      <c r="C3395" s="2" t="str">
        <f>IFERROR(__xludf.DUMMYFUNCTION("GOOGLETRANSLATE(B3395, ""en"", ""vi"")"),"Nhịp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Hơ"&amp;"n nữa, độ dài của bài hát được xác định bởi [[N01U12M23_34B45A56R67S78]8 b9ar0s1].")</f>
        <v>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Hơn nữa, độ dài của bài hát được xác định bởi [[N01U12M23_34B45A56R67S78]8 b9ar0s1].</v>
      </c>
      <c r="D3395" s="2"/>
    </row>
    <row r="3396">
      <c r="A3396" s="1" t="s">
        <v>726</v>
      </c>
      <c r="B3396" s="1" t="s">
        <v>5211</v>
      </c>
      <c r="C3396" s="2" t="str">
        <f>IFERROR(__xludf.DUMMYFUNCTION("GOOGLETRANSLATE(B3396, ""en"", ""vi"")"),"Bản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nhạc"&amp;" được làm phong phú hơn bằng cách đưa vào [I1N2S3T4R5U6M7E8N9T0S1] và tuân theo [[T01I12M23E34_45S56I67G78N89A90T01U12R23E34]4 t5im6e 7si8gn9at0ur1e2]. Được phát ở mức trung bình [te0mp1o2], bản nhạc này được xác định bởi [E1M2O3T4I5O6N7] của nó.")</f>
        <v>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 được làm phong phú hơn bằng cách đưa vào [I1N2S3T4R5U6M7E8N9T0S1] và tuân theo [[T01I12M23E34_45S56I67G78N89A90T01U12R23E34]4 t5im6e 7si8gn9at0ur1e2]. Được phát ở mức trung bình [te0mp1o2], bản nhạc này được xác định bởi [E1M2O3T4I5O6N7] của nó.</v>
      </c>
      <c r="D3396" s="2"/>
    </row>
    <row r="3397">
      <c r="A3397" s="1" t="s">
        <v>1016</v>
      </c>
      <c r="B3397" s="1" t="s">
        <v>5212</v>
      </c>
      <c r="C3397" s="2" t="str">
        <f>IFERROR(__xludf.DUMMYFUNCTION("GOOGLETRANSLATE(B3397, ""en"", ""vi"")"),"Bản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t"&amp;"ạo nên bố cục âm nhạc tổng thể. Âm nhạc ở [T1I2M3E4_5S6I7G8N9A0T1U2R3E4] và được trình diễn chậm rãi, gợi lên cảm giác [E1M2O3T4I5O6N7].")</f>
        <v>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tạo nên bố cục âm nhạc tổng thể. Âm nhạc ở [T1I2M3E4_5S6I7G8N9A0T1U2R3E4] và được trình diễn chậm rãi, gợi lên cảm giác [E1M2O3T4I5O6N7].</v>
      </c>
      <c r="D3397" s="2"/>
    </row>
    <row r="3398">
      <c r="A3398" s="1" t="s">
        <v>5213</v>
      </c>
      <c r="B3398" s="1" t="s">
        <v>5214</v>
      </c>
      <c r="C3398" s="2" t="str">
        <f>IFERROR(__xludf.DUMMYFUNCTION("GOOGLETRANSLATE(B3398, ""en"", ""vi"")"),"Âm nhạc trong bài hát này có nhịp điệu rất êm dịu và được chơi ở tốc độ vừa phải. Bản nhạc có độ dài [T1M213] giây và có [ti0me1 s2ig3na4tu5re6 o7f 8[T91I02M13E24_35S46I57G68N79A80T91U02R13E24]3].")</f>
        <v>Âm nhạc trong bài hát này có nhịp điệu rất êm dịu và được chơi ở tốc độ vừa phải. Bản nhạc có độ dài [T1M213] giây và có [ti0me1 s2ig3na4tu5re6 o7f 8[T91I02M13E24_35S46I57G68N79A80T91U02R13E24]3].</v>
      </c>
      <c r="D3398" s="2"/>
    </row>
    <row r="3399">
      <c r="A3399" s="1" t="s">
        <v>371</v>
      </c>
      <c r="B3399" s="1" t="s">
        <v>5215</v>
      </c>
      <c r="C3399" s="2" t="str">
        <f>IFERROR(__xludf.DUMMYFUNCTION("GOOGLETRANSLATE(B3399, ""en"", ""vi"")"),"Bài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ch"&amp;"ính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đằn"&amp;"g sau nó.")</f>
        <v>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đằng sau nó.</v>
      </c>
      <c r="D3399" s="2"/>
    </row>
    <row r="3400">
      <c r="A3400" s="1" t="s">
        <v>5216</v>
      </c>
      <c r="B3400" s="1" t="s">
        <v>5217</v>
      </c>
      <c r="C3400" s="2" t="str">
        <f>IFERROR(__xludf.DUMMYFUNCTION("GOOGLETRANSLATE(B3400, ""en"", ""vi"")"),"Bài hát có tiết tấu nhanh này thuộc thể loại nhạc [G1E2N3R4E5].")</f>
        <v>Bài hát có tiết tấu nhanh này thuộc thể loại nhạc [G1E2N3R4E5].</v>
      </c>
      <c r="D3400" s="2"/>
    </row>
    <row r="3401">
      <c r="A3401" s="1" t="s">
        <v>2533</v>
      </c>
      <c r="B3401" s="1" t="s">
        <v>5218</v>
      </c>
      <c r="C3401" s="2" t="str">
        <f>IFERROR(__xludf.DUMMYFUNCTION("GOOGLETRANSLATE(B3401, ""en"", ""vi"")"),"Loại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lượ"&amp;"ng.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"&amp;"tải [E1M2O3T4I5O6N7] và bao trùm [[N01U12M23_34B45A56R67S78]8 b9ar0s1].")</f>
        <v>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tải [E1M2O3T4I5O6N7] và bao trùm [[N01U12M23_34B45A56R67S78]8 b9ar0s1].</v>
      </c>
      <c r="D3401" s="2"/>
    </row>
    <row r="3402">
      <c r="A3402" s="1" t="s">
        <v>5219</v>
      </c>
      <c r="B3402" s="1" t="s">
        <v>5220</v>
      </c>
      <c r="C3402" s="2" t="str">
        <f>IFERROR(__xludf.DUMMYFUNCTION("GOOGLETRANSLATE(B3402, ""en"", ""vi"")"),"Âm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"&amp;"bằng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"&amp;"dài [[N01U12M23_34B45A56R67S78]8 b9ar0s1] của nó.")</f>
        <v>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dài [[N01U12M23_34B45A56R67S78]8 b9ar0s1] của nó.</v>
      </c>
      <c r="D3402" s="2"/>
    </row>
    <row r="3403">
      <c r="A3403" s="1" t="s">
        <v>5221</v>
      </c>
      <c r="B3403" s="1" t="s">
        <v>5222</v>
      </c>
      <c r="C3403" s="2" t="str">
        <f>IFERROR(__xludf.DUMMYFUNCTION("GOOGLETRANSLATE(B3403, ""en"", ""vi"")"),"Loại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vừa"&amp;"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ch"&amp;"uẩn, tạo thêm một lớp phức tạp cho bố cục của nó. Nhìn chung, bài hát bao gồm khoảng [[N01U12M23_34B45A56R67S78]8 b9ar0s1], tạo nên một bản nhạc phức tạp và hấp dẫn.")</f>
        <v>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chuẩn, tạo thêm một lớp phức tạp cho bố cục của nó. Nhìn chung, bài hát bao gồm khoảng [[N01U12M23_34B45A56R67S78]8 b9ar0s1], tạo nên một bản nhạc phức tạp và hấp dẫn.</v>
      </c>
      <c r="D3403" s="2"/>
    </row>
    <row r="3404">
      <c r="A3404" s="1" t="s">
        <v>369</v>
      </c>
      <c r="B3404" s="1" t="s">
        <v>5223</v>
      </c>
      <c r="C3404" s="2" t="str">
        <f>IFERROR(__xludf.DUMMYFUNCTION("GOOGLETRANSLATE(B3404, ""en"", ""vi"")"),"Lựa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the"&amp;"o [[T01I12M23E34_45S56I67G78N89A90T01U12R23E34]4 t5im6e 7si8gn9at0ur1e2]. Nhịp độ của bài hát ở mức vừa phải, trong khi bản thân âm nhạc lại lệch khỏi âm thanh thông thường gắn liền với [G1E2N3R4E5].")</f>
        <v>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theo [[T01I12M23E34_45S56I67G78N89A90T01U12R23E34]4 t5im6e 7si8gn9at0ur1e2]. Nhịp độ của bài hát ở mức vừa phải, trong khi bản thân âm nhạc lại lệch khỏi âm thanh thông thường gắn liền với [G1E2N3R4E5].</v>
      </c>
      <c r="D3404" s="2"/>
    </row>
    <row r="3405">
      <c r="A3405" s="1" t="s">
        <v>1306</v>
      </c>
      <c r="B3405" s="1" t="s">
        <v>5224</v>
      </c>
      <c r="C3405" s="2" t="str">
        <f>IFERROR(__xludf.DUMMYFUNCTION("GOOGLETRANSLATE(B3405, ""en"", ""vi"")"),"Nhạc được sáng tác trong [[K01E12Y23]3 k4ey5] và được phát ở tốc độ nhanh.")</f>
        <v>Nhạc được sáng tác trong [[K01E12Y23]3 k4ey5] và được phát ở tốc độ nhanh.</v>
      </c>
      <c r="D3405" s="2"/>
    </row>
    <row r="3406">
      <c r="A3406" s="1" t="s">
        <v>2218</v>
      </c>
      <c r="B3406" s="1" t="s">
        <v>5225</v>
      </c>
      <c r="C3406" s="2" t="str">
        <f>IFERROR(__xludf.DUMMYFUNCTION("GOOGLETRANSLATE(B3406, ""en"", ""vi"")"),"[[T01I12M23E34_45S56I67G78N89A90T01U12R23E34]4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của"&amp;" thể loại [G1E2N3R4E5] điển hình. Tuy nhiên, sự kết hợp giữa [ti0me1 s2ig3na4tu5re6], nhạc cụ và [ke0y1] tạo nên một phong cách âm nhạc đặc biệt và thú vị.")</f>
        <v>[[T01I12M23E34_45S56I67G78N89A90T01U12R23E34]4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 thể loại [G1E2N3R4E5] điển hình. Tuy nhiên, sự kết hợp giữa [ti0me1 s2ig3na4tu5re6], nhạc cụ và [ke0y1] tạo nên một phong cách âm nhạc đặc biệt và thú vị.</v>
      </c>
      <c r="D3406" s="2"/>
    </row>
    <row r="3407">
      <c r="A3407" s="1" t="s">
        <v>5226</v>
      </c>
      <c r="B3407" s="1" t="s">
        <v>5227</v>
      </c>
      <c r="C3407" s="2" t="str">
        <f>IFERROR(__xludf.DUMMYFUNCTION("GOOGLETRANSLATE(B3407, ""en"", ""vi"")"),"Phạm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bỏ"&amp;" qua việc kết hợp [I1N2S3T4R5U6M7E8N9T0S1]. Đặt ở mức [T1I2M3E4_5S6I7G8N9A0T1U2R3E4], nhạc được phát ở nhịp độ cân bằng, tỏa ra [E1M2O3T4I5O6N7]. Tổng cộng có khoảng [[N01U12M23_34B45A56R67S78]8 b9ar0s1] trong bài hát quyến rũ này.")</f>
        <v>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 qua việc kết hợp [I1N2S3T4R5U6M7E8N9T0S1]. Đặt ở mức [T1I2M3E4_5S6I7G8N9A0T1U2R3E4], nhạc được phát ở nhịp độ cân bằng, tỏa ra [E1M2O3T4I5O6N7]. Tổng cộng có khoảng [[N01U12M23_34B45A56R67S78]8 b9ar0s1] trong bài hát quyến rũ này.</v>
      </c>
      <c r="D3407" s="2"/>
    </row>
    <row r="3408">
      <c r="A3408" s="1" t="s">
        <v>5228</v>
      </c>
      <c r="B3408" s="1" t="s">
        <v>5229</v>
      </c>
      <c r="C3408" s="2" t="str">
        <f>IFERROR(__xludf.DUMMYFUNCTION("GOOGLETRANSLATE(B3408, ""en"", ""vi"")"),"[[K01E12Y23]3 k4ey5] mang đến cho bài hát dài một giây [T1M213] này một chất lượng cảm xúc đặc biệt, trong khi [ti0me1 s2ig3na4tu5re6] của nó lại khác với chuẩn mực. Với mức thấp-[te0mp1o2], bài hát này bao gồm [[N01U12M23_34B45A56R67S78]8 b9ar0s1].")</f>
        <v>[[K01E12Y23]3 k4ey5] mang đến cho bài hát dài một giây [T1M213] này một chất lượng cảm xúc đặc biệt, trong khi [ti0me1 s2ig3na4tu5re6] của nó lại khác với chuẩn mực. Với mức thấp-[te0mp1o2], bài hát này bao gồm [[N01U12M23_34B45A56R67S78]8 b9ar0s1].</v>
      </c>
      <c r="D3408" s="2"/>
    </row>
    <row r="3409">
      <c r="A3409" s="1" t="s">
        <v>414</v>
      </c>
      <c r="B3409" s="1" t="s">
        <v>5230</v>
      </c>
      <c r="C3409" s="2" t="str">
        <f>IFERROR(__xludf.DUMMYFUNCTION("GOOGLETRANSLATE(B3409, ""en"", ""vi"")"),"Dải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cà"&amp;"ng làm tăng thêm ấn tượng tổng thể của bản nhạc. Cùng với nhau, phạm vi cao độ độc đáo, lựa chọn [ke0y1] và thời lượng của bài hát tạo nên trải nghiệm âm nhạc mạnh mẽ và đáng nhớ.")</f>
        <v>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càng làm tăng thêm ấn tượng tổng thể của bản nhạc. Cùng với nhau, phạm vi cao độ độc đáo, lựa chọn [ke0y1] và thời lượng của bài hát tạo nên trải nghiệm âm nhạc mạnh mẽ và đáng nhớ.</v>
      </c>
      <c r="D3409" s="2"/>
    </row>
    <row r="3410">
      <c r="A3410" s="1" t="s">
        <v>4087</v>
      </c>
      <c r="B3410" s="1" t="s">
        <v>5231</v>
      </c>
      <c r="C3410" s="2" t="str">
        <f>IFERROR(__xludf.DUMMYFUNCTION("GOOGLETRANSLATE(B3410, ""en"", ""vi"")"),"Cấu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[T1I2M3E4_5S6I7G8N9A0T"&amp;"1U2R3E4], cho biết có bao nhiêu nhịp trong mỗi ô nhịp và giá trị nốt nào sẽ nhận nhịp. Hiểu cấu trúc và nhịp điệu của một bài hát có thể hữu ích cho các nhạc sĩ cũng như người nghe trong việc phân tích và đánh giá cao tác phẩm.")</f>
        <v>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[T1I2M3E4_5S6I7G8N9A0T1U2R3E4], cho biết có bao nhiêu nhịp trong mỗi ô nhịp và giá trị nốt nào sẽ nhận nhịp. Hiểu cấu trúc và nhịp điệu của một bài hát có thể hữu ích cho các nhạc sĩ cũng như người nghe trong việc phân tích và đánh giá cao tác phẩm.</v>
      </c>
      <c r="D3410" s="2"/>
    </row>
    <row r="3411">
      <c r="A3411" s="1" t="s">
        <v>5232</v>
      </c>
      <c r="B3411" s="1" t="s">
        <v>5233</v>
      </c>
      <c r="C3411" s="2" t="str">
        <f>IFERROR(__xludf.DUMMYFUNCTION("GOOGLETRANSLATE(B3411, ""en"", ""vi"")"),"Giai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c"&amp;"hất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phá"&amp;"t huy, khiến nó trở thành một trải nghiệm sâu sắc và hấp dẫn cho người nghe.")</f>
        <v>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phát huy, khiến nó trở thành một trải nghiệm sâu sắc và hấp dẫn cho người nghe.</v>
      </c>
      <c r="D3411" s="2"/>
    </row>
    <row r="3412">
      <c r="A3412" s="1" t="s">
        <v>5234</v>
      </c>
      <c r="B3412" s="1" t="s">
        <v>5235</v>
      </c>
      <c r="C3412" s="2" t="str">
        <f>IFERROR(__xludf.DUMMYFUNCTION("GOOGLETRANSLATE(B3412, ""en"", ""vi"")"),"Bất chấp sự hiện diện của nó trong bản phối, [I1N2S3T4R5U6M7E8N9T0] không phải là âm thanh nổi bật được nghe trong phần giai điệu của bài hát này, nó có thời gian chạy là [T1M213] giây.")</f>
        <v>Bất chấp sự hiện diện của nó trong bản phối, [I1N2S3T4R5U6M7E8N9T0] không phải là âm thanh nổi bật được nghe trong phần giai điệu của bài hát này, nó có thời gian chạy là [T1M213] giây.</v>
      </c>
      <c r="D3412" s="2"/>
    </row>
    <row r="3413">
      <c r="A3413" s="1" t="s">
        <v>1679</v>
      </c>
      <c r="B3413" s="1" t="s">
        <v>5236</v>
      </c>
      <c r="C3413" s="2" t="str">
        <f>IFERROR(__xludf.DUMMYFUNCTION("GOOGLETRANSLATE(B3413, ""en"", ""vi"")"),"[[T01I12M23E34_45S56I67G78N89A90T01U12R23E34]4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["&amp;"[T01I12M23E34_45S56I67G78N89A90T01U12R23E34]4 t5im6e 7si8gn9at0ur1e2] và cố tình bỏ qua việc sử dụng nhạc cụ.")</f>
        <v>[[T01I12M23E34_45S56I67G78N89A90T01U12R23E34]4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[[T01I12M23E34_45S56I67G78N89A90T01U12R23E34]4 t5im6e 7si8gn9at0ur1e2] và cố tình bỏ qua việc sử dụng nhạc cụ.</v>
      </c>
      <c r="D3413" s="2"/>
    </row>
    <row r="3414">
      <c r="A3414" s="1" t="s">
        <v>1175</v>
      </c>
      <c r="B3414" s="1" t="s">
        <v>5237</v>
      </c>
      <c r="C3414" s="2" t="str">
        <f>IFERROR(__xludf.DUMMYFUNCTION("GOOGLETRANSLATE(B3414, ""en"", ""vi"")"),"[[K01E12Y23]3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7si8"&amp;"gn9at0ur1e2] của bài hát này không đều đặn, tạo thêm yếu tố khó đoán và phức tạp cho âm nhạc. Nhìn chung, những yếu tố này kết hợp với nhau để tạo nên trải nghiệm nghe thực sự độc đáo và thú vị.")</f>
        <v>[[K01E12Y23]3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7si8gn9at0ur1e2] của bài hát này không đều đặn, tạo thêm yếu tố khó đoán và phức tạp cho âm nhạc. Nhìn chung, những yếu tố này kết hợp với nhau để tạo nên trải nghiệm nghe thực sự độc đáo và thú vị.</v>
      </c>
      <c r="D3414" s="2"/>
    </row>
    <row r="3415">
      <c r="A3415" s="1" t="s">
        <v>5238</v>
      </c>
      <c r="B3415" s="1" t="s">
        <v>5239</v>
      </c>
      <c r="C3415" s="2" t="str">
        <f>IFERROR(__xludf.DUMMYFUNCTION("GOOGLETRANSLATE(B3415, ""en"", ""vi"")"),"Âm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là"&amp;"m tăng thêm sự khác biệt của nó.")</f>
        <v>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làm tăng thêm sự khác biệt của nó.</v>
      </c>
      <c r="D3415" s="2"/>
    </row>
    <row r="3416">
      <c r="A3416" s="1" t="s">
        <v>110</v>
      </c>
      <c r="B3416" s="1" t="s">
        <v>5240</v>
      </c>
      <c r="C3416" s="2" t="str">
        <f>IFERROR(__xludf.DUMMYFUNCTION("GOOGLETRANSLATE(B3416, ""en"", ""vi"")"),"Dải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xú"&amp;"c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"&amp;"âm nhạc. Nhìn chung, phạm vi cao độ là một thành phần quan trọng trong việc biểu đạt âm nhạc, định hình tâm trạng và ý nghĩa của một tác phẩm.")</f>
        <v>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âm nhạc. Nhìn chung, phạm vi cao độ là một thành phần quan trọng trong việc biểu đạt âm nhạc, định hình tâm trạng và ý nghĩa của một tác phẩm.</v>
      </c>
      <c r="D3416" s="2"/>
    </row>
    <row r="3417">
      <c r="A3417" s="1" t="s">
        <v>5241</v>
      </c>
      <c r="B3417" s="1" t="s">
        <v>5242</v>
      </c>
      <c r="C3417" s="2" t="str">
        <f>IFERROR(__xludf.DUMMYFUNCTION("GOOGLETRANSLATE(B3417, ""en"", ""vi"")"),"Nhịp điệu của bài hát nhanh và có thời gian chạy là [T1M213] giây. [ti0me1 s2ig3na4tu5re6] của bản nhạc là [T1I2M3E4_5S6I7G8N9A0T1U2R3E4].")</f>
        <v>Nhịp điệu của bài hát nhanh và có thời gian chạy là [T1M213] giây. [ti0me1 s2ig3na4tu5re6] của bản nhạc là [T1I2M3E4_5S6I7G8N9A0T1U2R3E4].</v>
      </c>
      <c r="D3417" s="2"/>
    </row>
    <row r="3418">
      <c r="A3418" s="1" t="s">
        <v>367</v>
      </c>
      <c r="B3418" s="1" t="s">
        <v>5243</v>
      </c>
      <c r="C3418" s="2" t="str">
        <f>IFERROR(__xludf.DUMMYFUNCTION("GOOGLETRANSLATE(B3418, ""en"", ""vi"")"),"Các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"&amp;"thể.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phố"&amp;"i hợp hài hòa để tạo ra một tác phẩm âm nhạc đáng nhớ và có tác động mạnh mẽ.")</f>
        <v>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phối hợp hài hòa để tạo ra một tác phẩm âm nhạc đáng nhớ và có tác động mạnh mẽ.</v>
      </c>
      <c r="D3418" s="2"/>
    </row>
    <row r="3419">
      <c r="A3419" s="1" t="s">
        <v>188</v>
      </c>
      <c r="B3419" s="1" t="s">
        <v>5244</v>
      </c>
      <c r="C3419" s="2" t="str">
        <f>IFERROR(__xludf.DUMMYFUNCTION("GOOGLETRANSLATE(B3419, ""en"", ""vi"")"),"Loại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c"&amp;"ủa [I1N2S3T4R5U6M7E8N9T0S1] mang lại chất lượng khác biệt, trong khi việc sử dụng [[T01I12M23E34_45S56I67G78N89A90T01U12R23E34]4 t5im6e 7si8gn9at0ur1e2] và [te0mp1o2] chậm góp phần tạo nên tính chất biểu cảm, truyền tải [E1 M2O3T4I5O6N7].")</f>
        <v>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của [I1N2S3T4R5U6M7E8N9T0S1] mang lại chất lượng khác biệt, trong khi việc sử dụng [[T01I12M23E34_45S56I67G78N89A90T01U12R23E34]4 t5im6e 7si8gn9at0ur1e2] và [te0mp1o2] chậm góp phần tạo nên tính chất biểu cảm, truyền tải [E1 M2O3T4I5O6N7].</v>
      </c>
      <c r="D3419" s="2"/>
    </row>
    <row r="3420">
      <c r="A3420" s="1" t="s">
        <v>764</v>
      </c>
      <c r="B3420" s="1" t="s">
        <v>5245</v>
      </c>
      <c r="C3420" s="2" t="str">
        <f>IFERROR(__xludf.DUMMYFUNCTION("GOOGLETRANSLATE(B3420, ""en"", ""vi"")"),"Bài hát được phát ở tốc độ nhanh và sử dụng [[K01E12Y23]3 k4ey5], nó truyền tải âm thanh độc đáo và vang dội. Bản nhạc có thời lượng [T1M213] giây.")</f>
        <v>Bài hát được phát ở tốc độ nhanh và sử dụng [[K01E12Y23]3 k4ey5], nó truyền tải âm thanh độc đáo và vang dội. Bản nhạc có thời lượng [T1M213] giây.</v>
      </c>
      <c r="D3420" s="2"/>
    </row>
    <row r="3421">
      <c r="A3421" s="1" t="s">
        <v>5246</v>
      </c>
      <c r="B3421" s="1" t="s">
        <v>5247</v>
      </c>
      <c r="C3421" s="2" t="str">
        <f>IFERROR(__xludf.DUMMYFUNCTION("GOOGLETRANSLATE(B3421, ""en"", ""vi"")"),"Bản nhạc thể hiện phạm vi cao độ trong [R1A2N3G4E5] [oc0ta1ve2s3] và sử dụng [[K01E12Y23]3 k4ey5] để tạo ra bầu không khí khác biệt. Với nhịp cực mạnh, bài hát này nổi bật khi loại trừ bất kỳ [I1N2S3T4R5U6M7E8N9T0S1] nào, khiến âm nhạc tỏa ra [E1M2O3T4I5O"&amp;"6N7].")</f>
        <v>Bản nhạc thể hiện phạm vi cao độ trong [R1A2N3G4E5] [oc0ta1ve2s3] và sử dụng [[K01E12Y23]3 k4ey5] để tạo ra bầu không khí khác biệt. Với nhịp cực mạnh, bài hát này nổi bật khi loại trừ bất kỳ [I1N2S3T4R5U6M7E8N9T0S1] nào, khiến âm nhạc tỏa ra [E1M2O3T4I5O6N7].</v>
      </c>
      <c r="D3421" s="2"/>
    </row>
    <row r="3422">
      <c r="A3422" s="1" t="s">
        <v>5248</v>
      </c>
      <c r="B3422" s="1" t="s">
        <v>5249</v>
      </c>
      <c r="C3422" s="2" t="str">
        <f>IFERROR(__xludf.DUMMYFUNCTION("GOOGLETRANSLATE(B3422, ""en"", ""vi"")"),"Âm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f>
        <v>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v>
      </c>
      <c r="D3422" s="2"/>
    </row>
    <row r="3423">
      <c r="A3423" s="1" t="s">
        <v>5250</v>
      </c>
      <c r="B3423" s="1" t="s">
        <v>5251</v>
      </c>
      <c r="C3423" s="2" t="str">
        <f>IFERROR(__xludf.DUMMYFUNCTION("GOOGLETRANSLATE(B3423, ""en"", ""vi"")"),"Với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[I"&amp;"1N2S3T4R5U6M7E8N9T0] làm nhạc cụ chính. Ngoài ra, [te0mp1o2] của bài hát này chậm, càng làm tăng thêm tính đặc biệt của âm thanh.")</f>
        <v>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[I1N2S3T4R5U6M7E8N9T0] làm nhạc cụ chính. Ngoài ra, [te0mp1o2] của bài hát này chậm, càng làm tăng thêm tính đặc biệt của âm thanh.</v>
      </c>
      <c r="D3423" s="2"/>
    </row>
    <row r="3424">
      <c r="A3424" s="1" t="s">
        <v>4237</v>
      </c>
      <c r="B3424" s="1" t="s">
        <v>5252</v>
      </c>
      <c r="C3424" s="2" t="str">
        <f>IFERROR(__xludf.DUMMYFUNCTION("GOOGLETRANSLATE(B3424, ""en"", ""vi"")"),"Âm nhạc có phạm vi cao độ giới hạn là [R1A2N3G4E5] [oc0ta1ve2s3], cho phép nhấn mạnh hơn vào các sắc thái của giai điệu và nhịp điệu, mặc dù được chơi ở tốc độ nhanh. Điều thú vị là dòng nhạc này không mang nét đặc trưng của thể loại [G1E2N3R4E5].")</f>
        <v>Âm nhạc có phạm vi cao độ giới hạn là [R1A2N3G4E5] [oc0ta1ve2s3], cho phép nhấn mạnh hơn vào các sắc thái của giai điệu và nhịp điệu, mặc dù được chơi ở tốc độ nhanh. Điều thú vị là dòng nhạc này không mang nét đặc trưng của thể loại [G1E2N3R4E5].</v>
      </c>
      <c r="D3424" s="2"/>
    </row>
    <row r="3425">
      <c r="A3425" s="1" t="s">
        <v>5253</v>
      </c>
      <c r="B3425" s="1" t="s">
        <v>5254</v>
      </c>
      <c r="C3425" s="2" t="str">
        <f>IFERROR(__xludf.DUMMYFUNCTION("GOOGLETRANSLATE(B3425, ""en"", ""vi"")"),"Phạm vi cao độ của bản nhạc này là [R1A2N3G4E5] [oc0ta1ve2s3] mang đến trải nghiệm nghe độc ​​đáo và đáng nhớ với thời lượng [T1M213] giây. Hoàn hảo cho một bữa tiệc khiêu vũ, đáng chú ý là bài hát thiếu [I1N2S3T4R5U6M7E8N9T0S1] và được chơi ở tốc độ trun"&amp;"g bình.")</f>
        <v>Phạm vi cao độ của bản nhạc này là [R1A2N3G4E5] [oc0ta1ve2s3] mang đến trải nghiệm nghe độc ​​đáo và đáng nhớ với thời lượng [T1M213] giây. Hoàn hảo cho một bữa tiệc khiêu vũ, đáng chú ý là bài hát thiếu [I1N2S3T4R5U6M7E8N9T0S1] và được chơi ở tốc độ trung bình.</v>
      </c>
      <c r="D3425" s="2"/>
    </row>
    <row r="3426">
      <c r="A3426" s="1" t="s">
        <v>1532</v>
      </c>
      <c r="B3426" s="1" t="s">
        <v>5255</v>
      </c>
      <c r="C3426" s="2" t="str">
        <f>IFERROR(__xludf.DUMMYFUNCTION("GOOGLETRANSLATE(B3426, ""en"", ""vi"")"),"Loại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8[T91I02M13E24_35S46I57G68N79A80T91U02R13E24"&amp;"]3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và"&amp;" thú vị, bài hát này chắc chắn sẽ mang đến trải nghiệm khó quên. Vì vậy, hãy ngồi lại, thư giãn và để âm nhạc đưa bạn đến một thế giới khác.")</f>
        <v>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 thú vị, bài hát này chắc chắn sẽ mang đến trải nghiệm khó quên. Vì vậy, hãy ngồi lại, thư giãn và để âm nhạc đưa bạn đến một thế giới khác.</v>
      </c>
      <c r="D3426" s="2"/>
    </row>
    <row r="3427">
      <c r="A3427" s="1" t="s">
        <v>5256</v>
      </c>
      <c r="B3427" s="1" t="s">
        <v>5257</v>
      </c>
      <c r="C3427" s="2" t="str">
        <f>IFERROR(__xludf.DUMMYFUNCTION("GOOGLETRANSLATE(B3427, ""en"", ""vi"")"),"Âm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"&amp;"phải, bài hát gồm [[N01U12M23_34B45A56R67S78]8 b9ar0s1].")</f>
        <v>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phải, bài hát gồm [[N01U12M23_34B45A56R67S78]8 b9ar0s1].</v>
      </c>
      <c r="D3427" s="2"/>
    </row>
    <row r="3428">
      <c r="A3428" s="1" t="s">
        <v>2780</v>
      </c>
      <c r="B3428" s="1" t="s">
        <v>5258</v>
      </c>
      <c r="C3428" s="2" t="str">
        <f>IFERROR(__xludf.DUMMYFUNCTION("GOOGLETRANSLATE(B3428, ""en"", ""vi"")"),"Bản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[[T01I12M2"&amp;"3E34_45S56I67G78N89A90T01U12R23E34]4 t5im6e 7si8gn9at0ur1e2]. Mặc dù có [te0mp1o2] thoải mái, bài hát đã vượt qua ranh giới điển hình của thể loại [G1E2N3R4E5], tự hào về tổng cộng [[N01U12M23_34B45A56R67S78]8 b9ar0s1].")</f>
        <v>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[[T01I12M23E34_45S56I67G78N89A90T01U12R23E34]4 t5im6e 7si8gn9at0ur1e2]. Mặc dù có [te0mp1o2] thoải mái, bài hát đã vượt qua ranh giới điển hình của thể loại [G1E2N3R4E5], tự hào về tổng cộng [[N01U12M23_34B45A56R67S78]8 b9ar0s1].</v>
      </c>
      <c r="D3428" s="2"/>
    </row>
    <row r="3429">
      <c r="A3429" s="1" t="s">
        <v>1652</v>
      </c>
      <c r="B3429" s="1" t="s">
        <v>5259</v>
      </c>
      <c r="C3429" s="2" t="str">
        <f>IFERROR(__xludf.DUMMYFUNCTION("GOOGLETRANSLATE(B3429, ""en"", ""vi"")"),"Phạm vi cao độ nhỏ gọn của [R1A2N3G4E5] [oc0ta1ve2s3] mang lại hiệu suất âm nhạc tập trung và ấn tượng, trong khi [[K01E12Y23]3 k4ey5] mang lại âm thanh mạnh mẽ và đáng nhớ. Kéo dài [T1M213] giây, bài hát này thể hiện nhịp điệu cân bằng và kết hợp [I1N2S3"&amp;"T4R5U6M7E8N9T0S1] quan trọng để nâng cao âm nhạc. Với [[T01I12M23E34_45S56I67G78N89A90T01U12R23E34]4 t5im6e 7si8gn9at0ur1e2] độc đáo và khác thường, [te0mp1o2] chậm của bài hát khác với âm thanh điển hình liên quan đến [G1E2N3R4E5].")</f>
        <v>Phạm vi cao độ nhỏ gọn của [R1A2N3G4E5] [oc0ta1ve2s3] mang lại hiệu suất âm nhạc tập trung và ấn tượng, trong khi [[K01E12Y23]3 k4ey5] mang lại âm thanh mạnh mẽ và đáng nhớ. Kéo dài [T1M213] giây, bài hát này thể hiện nhịp điệu cân bằng và kết hợp [I1N2S3T4R5U6M7E8N9T0S1] quan trọng để nâng cao âm nhạc. Với [[T01I12M23E34_45S56I67G78N89A90T01U12R23E34]4 t5im6e 7si8gn9at0ur1e2] độc đáo và khác thường, [te0mp1o2] chậm của bài hát khác với âm thanh điển hình liên quan đến [G1E2N3R4E5].</v>
      </c>
      <c r="D3429" s="2"/>
    </row>
    <row r="3430">
      <c r="A3430" s="1" t="s">
        <v>5260</v>
      </c>
      <c r="B3430" s="1" t="s">
        <v>5261</v>
      </c>
      <c r="C3430" s="2" t="str">
        <f>IFERROR(__xludf.DUMMYFUNCTION("GOOGLETRANSLATE(B3430, ""en"", ""vi"")"),"Buổi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đặ"&amp;"c biệt quan trọng trong bài hát này vì nhịp điệu cực kỳ kích thích. Âm nhạc tuân theo nhịp [T1I2M3E4_5S6I7G8N9A0T1U2R3E4], tạo ra cảm giác về cấu trúc và sự gắn kết xuyên suốt bản nhạc.")</f>
        <v>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đặc biệt quan trọng trong bài hát này vì nhịp điệu cực kỳ kích thích. Âm nhạc tuân theo nhịp [T1I2M3E4_5S6I7G8N9A0T1U2R3E4], tạo ra cảm giác về cấu trúc và sự gắn kết xuyên suốt bản nhạc.</v>
      </c>
      <c r="D3430" s="2"/>
    </row>
    <row r="3431">
      <c r="A3431" s="1" t="s">
        <v>5262</v>
      </c>
      <c r="B3431" s="1" t="s">
        <v>5263</v>
      </c>
      <c r="C3431" s="2" t="str">
        <f>IFERROR(__xludf.DUMMYFUNCTION("GOOGLETRANSLATE(B3431, ""en"", ""vi"")"),"Phạm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[[N"&amp;"01U12M23_34B45A56R67S78]8 b9ar0s1].")</f>
        <v>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[[N01U12M23_34B45A56R67S78]8 b9ar0s1].</v>
      </c>
      <c r="D3431" s="2"/>
    </row>
    <row r="3432">
      <c r="A3432" s="1" t="s">
        <v>487</v>
      </c>
      <c r="B3432" s="1" t="s">
        <v>5264</v>
      </c>
      <c r="C3432" s="2" t="str">
        <f>IFERROR(__xludf.DUMMYFUNCTION("GOOGLETRANSLATE(B3432, ""en"", ""vi"")"),"Nó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"&amp;"chìm, lôi cuốn người nghe vào thế giới của nó và mời họ trải nghiệm những cảm xúc và cảm xúc mà nó gợi lên. Dù được thưởng thức làm nhạc nền hay làm tâm điểm của buổi biểu diễn, phong cách âm nhạc này chắc chắn sẽ thu hút và truyền cảm hứng cho tất cả nhữ"&amp;"ng ai nghe nó.")</f>
        <v>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chìm, lôi cuốn người nghe vào thế giới của nó và mời họ trải nghiệm những cảm xúc và cảm xúc mà nó gợi lên. Dù được thưởng thức làm nhạc nền hay làm tâm điểm của buổi biểu diễn, phong cách âm nhạc này chắc chắn sẽ thu hút và truyền cảm hứng cho tất cả những ai nghe nó.</v>
      </c>
      <c r="D3432" s="2"/>
    </row>
    <row r="3433">
      <c r="A3433" s="1" t="s">
        <v>5265</v>
      </c>
      <c r="B3433" s="1" t="s">
        <v>5266</v>
      </c>
      <c r="C3433" s="2" t="str">
        <f>IFERROR(__xludf.DUMMYFUNCTION("GOOGLETRANSLATE(B3433, ""en"", ""vi"")"),"Việc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p"&amp;"hong cách [G1E2N3R4E5] cổ điển, bài hát bao gồm khoảng [[N01U12M23_34B45A56R67S78]8 b9ar0s1] và có thời lượng [T1M213] giây, để lại ấn tượng khó phai cho người nghe.")</f>
        <v>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phong cách [G1E2N3R4E5] cổ điển, bài hát bao gồm khoảng [[N01U12M23_34B45A56R67S78]8 b9ar0s1] và có thời lượng [T1M213] giây, để lại ấn tượng khó phai cho người nghe.</v>
      </c>
      <c r="D3433" s="2"/>
    </row>
    <row r="3434">
      <c r="A3434" s="1" t="s">
        <v>5267</v>
      </c>
      <c r="B3434" s="1" t="s">
        <v>5268</v>
      </c>
      <c r="C3434" s="2" t="str">
        <f>IFERROR(__xludf.DUMMYFUNCTION("GOOGLETRANSLATE(B3434, ""en"", ""vi"")"),"Bài hát có tiết tấu nhanh nhưng cũng rất êm dịu và nhẹ nhàng. Điều thú vị là [ti0me1 s2ig3na4tu5re6] của bài hát này không được sử dụng phổ biến, càng làm tăng thêm sự độc đáo và khác biệt của nó.")</f>
        <v>Bài hát có tiết tấu nhanh nhưng cũng rất êm dịu và nhẹ nhàng. Điều thú vị là [ti0me1 s2ig3na4tu5re6] của bài hát này không được sử dụng phổ biến, càng làm tăng thêm sự độc đáo và khác biệt của nó.</v>
      </c>
      <c r="D3434" s="2"/>
    </row>
    <row r="3435">
      <c r="A3435" s="1" t="s">
        <v>3992</v>
      </c>
      <c r="B3435" s="1" t="s">
        <v>5269</v>
      </c>
      <c r="C3435" s="2" t="str">
        <f>IFERROR(__xludf.DUMMYFUNCTION("GOOGLETRANSLATE(B3435, ""en"", ""vi"")"),"Bản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[T1M213]"&amp;"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đá"&amp;"o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và"&amp;" tính nghệ thuật của nhà soạn nhạc.")</f>
        <v>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 tính nghệ thuật của nhà soạn nhạc.</v>
      </c>
      <c r="D3435" s="2"/>
    </row>
    <row r="3436">
      <c r="A3436" s="1" t="s">
        <v>2458</v>
      </c>
      <c r="B3436" s="1" t="s">
        <v>5270</v>
      </c>
      <c r="C3436" s="2" t="str">
        <f>IFERROR(__xludf.DUMMYFUNCTION("GOOGLETRANSLATE(B3436, ""en"", ""vi"")"),"Đồng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nà"&amp;"o trong bài hát này. Mặc dù không có những nhạc cụ này, âm nhạc vẫn tạo ra được tâm trạng và bầu không khí riêng biệt.")</f>
        <v>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nào trong bài hát này. Mặc dù không có những nhạc cụ này, âm nhạc vẫn tạo ra được tâm trạng và bầu không khí riêng biệt.</v>
      </c>
      <c r="D3436" s="2"/>
    </row>
    <row r="3437">
      <c r="A3437" s="1" t="s">
        <v>227</v>
      </c>
      <c r="B3437" s="1" t="s">
        <v>5271</v>
      </c>
      <c r="C3437" s="2" t="str">
        <f>IFERROR(__xludf.DUMMYFUNCTION("GOOGLETRANSLATE(B3437, ""en"", ""vi"")"),"Đoạn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[I"&amp;"1N2S3T4R5U6M7E8N9T0S1] và tuân theo mét [T1I2M3E4_5S6I7G8N9A0T1U2R3E4]. Với [te0mp1o2] chậm, bản nhạc này có đặc điểm [G1E2N3R4E5] không thể nhầm lẫn.")</f>
        <v>Đoạn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[I1N2S3T4R5U6M7E8N9T0S1] và tuân theo mét [T1I2M3E4_5S6I7G8N9A0T1U2R3E4]. Với [te0mp1o2] chậm, bản nhạc này có đặc điểm [G1E2N3R4E5] không thể nhầm lẫn.</v>
      </c>
      <c r="D3437" s="2"/>
    </row>
    <row r="3438">
      <c r="A3438" s="1" t="s">
        <v>140</v>
      </c>
      <c r="B3438" s="1" t="s">
        <v>5272</v>
      </c>
      <c r="C3438" s="2" t="str">
        <f>IFERROR(__xludf.DUMMYFUNCTION("GOOGLETRANSLATE(B3438, ""en"", ""vi"")"),"Bản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[I1N2S3T4R"&amp;"5U6M7E8N9T0S1] sẽ bổ sung thêm phần âm nhạc cho bài hát. [ti0me1 s2ig3na4tu5re6] của bản nhạc là [T1I2M3E4_5S6I7G8N9A0T1U2R3E4] và bài hát được phát ở nhịp độ nhẹ nhàng. Mặc dù có tính chất nhẹ nhàng nhưng loại nhạc này không gợi lên âm thanh [G1E2N3R4E5]"&amp;" cổ điển, tạo ra trải nghiệm nghe khác biệt và độc đáo.")</f>
        <v>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[I1N2S3T4R5U6M7E8N9T0S1] sẽ bổ sung thêm phần âm nhạc cho bài hát. [ti0me1 s2ig3na4tu5re6] của bản nhạc là [T1I2M3E4_5S6I7G8N9A0T1U2R3E4] và bài hát được phát ở nhịp độ nhẹ nhàng. Mặc dù có tính chất nhẹ nhàng nhưng loại nhạc này không gợi lên âm thanh [G1E2N3R4E5] cổ điển, tạo ra trải nghiệm nghe khác biệt và độc đáo.</v>
      </c>
      <c r="D3438" s="2"/>
    </row>
    <row r="3439">
      <c r="A3439" s="1" t="s">
        <v>4184</v>
      </c>
      <c r="B3439" s="1" t="s">
        <v>5273</v>
      </c>
      <c r="C3439" s="2" t="str">
        <f>IFERROR(__xludf.DUMMYFUNCTION("GOOGLETRANSLATE(B3439, ""en"", ""vi"")"),"[[K01E12Y23]3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t"&amp;"ruyền thống nhưng sự kết hợp giữa [ke0y1] và beat tạo nên trải nghiệm nghe hấp dẫn và hấp dẫn.")</f>
        <v>[[K01E12Y23]3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truyền thống nhưng sự kết hợp giữa [ke0y1] và beat tạo nên trải nghiệm nghe hấp dẫn và hấp dẫn.</v>
      </c>
      <c r="D3439" s="2"/>
    </row>
    <row r="3440">
      <c r="A3440" s="1" t="s">
        <v>5274</v>
      </c>
      <c r="B3440" s="1" t="s">
        <v>5275</v>
      </c>
      <c r="C3440" s="2" t="str">
        <f>IFERROR(__xludf.DUMMYFUNCTION("GOOGLETRANSLATE(B3440, ""en"", ""vi"")"),"Loại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[E1M2O3T4I5O6N7"&amp;"]. Độ dài của bài hát được xác định bởi [[N01U12M23_34B45A56R67S78]8 b9ar0s1], mang lại nhiều thời gian để trải nghiệm trọn vẹn bố cục hấp dẫn.")</f>
        <v>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 Độ dài của bài hát được xác định bởi [[N01U12M23_34B45A56R67S78]8 b9ar0s1], mang lại nhiều thời gian để trải nghiệm trọn vẹn bố cục hấp dẫn.</v>
      </c>
      <c r="D3440" s="2"/>
    </row>
    <row r="3441">
      <c r="A3441" s="1" t="s">
        <v>4335</v>
      </c>
      <c r="B3441" s="1" t="s">
        <v>5276</v>
      </c>
      <c r="C3441" s="2" t="str">
        <f>IFERROR(__xludf.DUMMYFUNCTION("GOOGLETRANSLATE(B3441, ""en"", ""vi"")"),"Bài hát này có nhịp điệu vừa phải và chạy trong [T1M213] giây, nhưng nhịp điệu trong bài hát rất sôi động.")</f>
        <v>Bài hát này có nhịp điệu vừa phải và chạy trong [T1M213] giây, nhưng nhịp điệu trong bài hát rất sôi động.</v>
      </c>
      <c r="D3441" s="2"/>
    </row>
    <row r="3442">
      <c r="A3442" s="1" t="s">
        <v>92</v>
      </c>
      <c r="B3442" s="1" t="s">
        <v>5277</v>
      </c>
      <c r="C3442" s="2" t="str">
        <f>IFERROR(__xludf.DUMMYFUNCTION("GOOGLETRANSLATE(B3442, ""en"", ""vi"")"),"Bài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đ"&amp;"ộ nhanh với mét [T1I2M3E4_5S6I7G8N9A0T1U2R3E4]. Bài hát này nằm ngoài ranh giới đặc trưng của thể loại [G1E2N3R4E5], thể hiện phong cách độc đáo và khác biệt.")</f>
        <v>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độ nhanh với mét [T1I2M3E4_5S6I7G8N9A0T1U2R3E4]. Bài hát này nằm ngoài ranh giới đặc trưng của thể loại [G1E2N3R4E5], thể hiện phong cách độc đáo và khác biệt.</v>
      </c>
      <c r="D3442" s="2"/>
    </row>
    <row r="3443">
      <c r="A3443" s="1" t="s">
        <v>1693</v>
      </c>
      <c r="B3443" s="1" t="s">
        <v>5278</v>
      </c>
      <c r="C3443" s="2" t="str">
        <f>IFERROR(__xludf.DUMMYFUNCTION("GOOGLETRANSLATE(B3443, ""en"", ""vi"")"),"Phần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"&amp;"là [T1M213] giây và có sử dụng [I1N2S3T4R5U6M7E8N9T0S1] trong phần trình diễn.")</f>
        <v>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là [T1M213] giây và có sử dụng [I1N2S3T4R5U6M7E8N9T0S1] trong phần trình diễn.</v>
      </c>
      <c r="D3443" s="2"/>
    </row>
    <row r="3444">
      <c r="A3444" s="1" t="s">
        <v>1331</v>
      </c>
      <c r="B3444" s="1" t="s">
        <v>5279</v>
      </c>
      <c r="C3444" s="2" t="str">
        <f>IFERROR(__xludf.DUMMYFUNCTION("GOOGLETRANSLATE(B3444, ""en"", ""vi"")"),"Đoạn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"&amp;"nào trong bài hát này, trong đó có [[T01I12M23E34_45S56I67G78N89A90T01U12R23E34]4 t5im6e 7si8gn9at0ur1e2] không chuẩn và [te0mp1o2]. Nhìn chung, âm nhạc được đặc trưng bởi [E1M2O3T4I5O6N7].")</f>
        <v>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nào trong bài hát này, trong đó có [[T01I12M23E34_45S56I67G78N89A90T01U12R23E34]4 t5im6e 7si8gn9at0ur1e2] không chuẩn và [te0mp1o2]. Nhìn chung, âm nhạc được đặc trưng bởi [E1M2O3T4I5O6N7].</v>
      </c>
      <c r="D3444" s="2"/>
    </row>
    <row r="3445">
      <c r="A3445" s="1" t="s">
        <v>3710</v>
      </c>
      <c r="B3445" s="1" t="s">
        <v>5280</v>
      </c>
      <c r="C3445" s="2" t="str">
        <f>IFERROR(__xludf.DUMMYFUNCTION("GOOGLETRANSLATE(B3445, ""en"", ""vi"")"),"Bản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[I1N2S3T4R5U6M7E8N"&amp;"9T0S1] và sử dụng [[T01I12M23E34_45S56I67G78N89A90T01U12R23E34]4 t5im6e 7si8gn9at0ur1e2 không phổ biến. Mặc dù có tốc độ [te0mp1o2] nhanh nhưng bản nhạc này không phải là sự thể hiện thực sự của thể loại [G1E2N3R4E5] điển hình.")</f>
        <v>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[I1N2S3T4R5U6M7E8N9T0S1] và sử dụng [[T01I12M23E34_45S56I67G78N89A90T01U12R23E34]4 t5im6e 7si8gn9at0ur1e2 không phổ biến. Mặc dù có tốc độ [te0mp1o2] nhanh nhưng bản nhạc này không phải là sự thể hiện thực sự của thể loại [G1E2N3R4E5] điển hình.</v>
      </c>
      <c r="D3445" s="2"/>
    </row>
    <row r="3446">
      <c r="A3446" s="1" t="s">
        <v>5281</v>
      </c>
      <c r="B3446" s="1" t="s">
        <v>5282</v>
      </c>
      <c r="C3446" s="2" t="str">
        <f>IFERROR(__xludf.DUMMYFUNCTION("GOOGLETRANSLATE(B3446, ""en"", ""vi"")"),"[ti0me1 s2ig3na4tu5re6] của bản nhạc là [T1I2M3E4_5S6I7G8N9A0T1U2R3E4]. Với dải cao độ trải dài [R1A2N3G4E5] [oc0ta1ve2s3], bản nhạc này mang đến trải nghiệm nghe đa dạng và sống động. Trải nghiệm quyến rũ và đáng nhớ của dòng nhạc này là nhờ sự lựa chọn "&amp;"[[K01E12Y23]3 k4ey5]. Ngoài ra, âm nhạc được tạo ra bằng âm thanh thông qua việc sử dụng [I1N2S3T4R5U6M7E8N9T0S1].")</f>
        <v>[ti0me1 s2ig3na4tu5re6] của bản nhạc là [T1I2M3E4_5S6I7G8N9A0T1U2R3E4]. Với dải cao độ trải dài [R1A2N3G4E5] [oc0ta1ve2s3], bản nhạc này mang đến trải nghiệm nghe đa dạng và sống động. Trải nghiệm quyến rũ và đáng nhớ của dòng nhạc này là nhờ sự lựa chọn [[K01E12Y23]3 k4ey5]. Ngoài ra, âm nhạc được tạo ra bằng âm thanh thông qua việc sử dụng [I1N2S3T4R5U6M7E8N9T0S1].</v>
      </c>
      <c r="D3446" s="2"/>
    </row>
    <row r="3447">
      <c r="A3447" s="1" t="s">
        <v>1839</v>
      </c>
      <c r="B3447" s="1" t="s">
        <v>5283</v>
      </c>
      <c r="C3447" s="2" t="str">
        <f>IFERROR(__xludf.DUMMYFUNCTION("GOOGLETRANSLATE(B3447, ""en"", ""vi"")"),"Âm nhạc có [te0mp1o2] nhanh và nhịp điệu thoải mái được tạo ra thông qua việc sử dụng các nhạc cụ. Những nhạc cụ này cung cấp âm thanh mang lại chất lượng độc đáo cho bài hát.")</f>
        <v>Âm nhạc có [te0mp1o2] nhanh và nhịp điệu thoải mái được tạo ra thông qua việc sử dụng các nhạc cụ. Những nhạc cụ này cung cấp âm thanh mang lại chất lượng độc đáo cho bài hát.</v>
      </c>
      <c r="D3447" s="2"/>
    </row>
    <row r="3448">
      <c r="A3448" s="1" t="s">
        <v>1016</v>
      </c>
      <c r="B3448" s="1" t="s">
        <v>5284</v>
      </c>
      <c r="C3448" s="2" t="str">
        <f>IFERROR(__xludf.DUMMYFUNCTION("GOOGLETRANSLATE(B3448, ""en"", ""vi"")"),"Bản nhạc thể hiện phạm vi cao độ trong [R1A2N3G4E5] [oc0ta1ve2s3] và [[K01E12Y23]3 k4ey5] mang đến cho bản nhạc này chất lượng cảm xúc đặc biệt. Thời lượng chạy của bài hát là [T1M213] giây, trong khi nhịp điệu của bài hát này không quá nhanh cũng không q"&amp;"uá chậm. [I1N2S3T4R5U6M7E8N9T0S1] được sử dụng trong biểu diễn âm nhạc, đi kèm với [ti0me1 s2ig3na4tu5re6 o7f 8[T91I02M13E24_35S46I57G68N79A80T91U02R13E24]3]. Phát ở mức thấp [te0mp1o2], các dự án âm nhạc [E1M2O3T4I5O6N7].")</f>
        <v>Bản nhạc thể hiện phạm vi cao độ trong [R1A2N3G4E5] [oc0ta1ve2s3] và [[K01E12Y23]3 k4ey5] mang đến cho bản nhạc này chất lượng cảm xúc đặc biệt. Thời lượng chạy của bài hát là [T1M213] giây, trong khi nhịp điệu của bài hát này không quá nhanh cũng không quá chậm. [I1N2S3T4R5U6M7E8N9T0S1] được sử dụng trong biểu diễn âm nhạc, đi kèm với [ti0me1 s2ig3na4tu5re6 o7f 8[T91I02M13E24_35S46I57G68N79A80T91U02R13E24]3]. Phát ở mức thấp [te0mp1o2], các dự án âm nhạc [E1M2O3T4I5O6N7].</v>
      </c>
      <c r="D3448" s="2"/>
    </row>
    <row r="3449">
      <c r="A3449" s="1" t="s">
        <v>204</v>
      </c>
      <c r="B3449" s="1" t="s">
        <v>5285</v>
      </c>
      <c r="C3449" s="2" t="str">
        <f>IFERROR(__xludf.DUMMYFUNCTION("GOOGLETRANSLATE(B3449, ""en"", ""vi"")"),"Bài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c"&amp;"ụ cụ thể có thể giúp tạo ra tâm trạng hoặc âm thanh cụ thể mà nghệ sĩ hướng tới. Cho dù đó là phần độc tấu guitar hay phần dây, việc lựa chọn nhạc cụ có thể tác động lớn đến cảm nhận chung của bài hát. Vì vậy, cần cân nhắc kỹ lưỡng cả về số ô nhịp lẫn việ"&amp;"c lựa chọn nhạc cụ khi sáng tác và sản xuất âm nhạc.")</f>
        <v>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cụ cụ thể có thể giúp tạo ra tâm trạng hoặc âm thanh cụ thể mà nghệ sĩ hướng tới. Cho dù đó là phần độc tấu guitar hay phần dây, việc lựa chọn nhạc cụ có thể tác động lớn đến cảm nhận chung của bài hát. Vì vậy, cần cân nhắc kỹ lưỡng cả về số ô nhịp lẫn việc lựa chọn nhạc cụ khi sáng tác và sản xuất âm nhạc.</v>
      </c>
      <c r="D3449" s="2"/>
    </row>
    <row r="3450">
      <c r="A3450" s="1" t="s">
        <v>956</v>
      </c>
      <c r="B3450" s="1" t="s">
        <v>5286</v>
      </c>
      <c r="C3450" s="2" t="str">
        <f>IFERROR(__xludf.DUMMYFUNCTION("GOOGLETRANSLATE(B3450, ""en"", ""vi"")"),"Đoạn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"&amp;"độc đáo, [te0mp1o2] vẫn rất lạc quan và thời gian chạy là [T1M213] giây. [I1N2S3T4R5U6M7E8N9T0S1] không có trong phần nhạc cụ của bản nhạc này, nó di chuyển với tốc độ chậm nhưng thể hiện [E1M2O3T4I5O6N7].")</f>
        <v>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độc đáo, [te0mp1o2] vẫn rất lạc quan và thời gian chạy là [T1M213] giây. [I1N2S3T4R5U6M7E8N9T0S1] không có trong phần nhạc cụ của bản nhạc này, nó di chuyển với tốc độ chậm nhưng thể hiện [E1M2O3T4I5O6N7].</v>
      </c>
      <c r="D3450" s="2"/>
    </row>
    <row r="3451">
      <c r="A3451" s="1" t="s">
        <v>1918</v>
      </c>
      <c r="B3451" s="1" t="s">
        <v>5287</v>
      </c>
      <c r="C3451" s="2" t="str">
        <f>IFERROR(__xludf.DUMMYFUNCTION("GOOGLETRANSLATE(B3451, ""en"", ""vi"")"),"Việc sử dụng [[K01E12Y23]3 k4ey5] trong bản nhạc này tạo ra một bầu không khí khác biệt. Ngoài ra, bạn có thể đếm [[N01U12M23_34B45A56R67S78]8 b9ar0s1] trong bài hát này, có [te0mp1o2] vừa phải.")</f>
        <v>Việc sử dụng [[K01E12Y23]3 k4ey5] trong bản nhạc này tạo ra một bầu không khí khác biệt. Ngoài ra, bạn có thể đếm [[N01U12M23_34B45A56R67S78]8 b9ar0s1] trong bài hát này, có [te0mp1o2] vừa phải.</v>
      </c>
      <c r="D3451" s="2"/>
    </row>
    <row r="3452">
      <c r="A3452" s="1" t="s">
        <v>5288</v>
      </c>
      <c r="B3452" s="1" t="s">
        <v>5289</v>
      </c>
      <c r="C3452" s="2" t="str">
        <f>IFERROR(__xludf.DUMMYFUNCTION("GOOGLETRANSLATE(B3452, ""en"", ""vi"")"),"Âm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cả"&amp;"m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[I1N2S3T4R5U6"&amp;"M7E8N9T0S1] khác nhau. Nhìn chung, những tính năng này phối hợp với nhau để tạo ra một bản nhạc thực sự đáng nhớ.")</f>
        <v>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[I1N2S3T4R5U6M7E8N9T0S1] khác nhau. Nhìn chung, những tính năng này phối hợp với nhau để tạo ra một bản nhạc thực sự đáng nhớ.</v>
      </c>
      <c r="D3452" s="2"/>
    </row>
    <row r="3453">
      <c r="A3453" s="1" t="s">
        <v>19</v>
      </c>
      <c r="B3453" s="1" t="s">
        <v>5290</v>
      </c>
      <c r="C3453" s="2" t="str">
        <f>IFERROR(__xludf.DUMMYFUNCTION("GOOGLETRANSLATE(B3453, ""en"", ""vi"")"),"Âm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"&amp;"lôi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th"&amp;"ông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f>
        <v>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v>
      </c>
      <c r="D3453" s="2"/>
    </row>
    <row r="3454">
      <c r="A3454" s="1" t="s">
        <v>4972</v>
      </c>
      <c r="B3454" s="1" t="s">
        <v>5291</v>
      </c>
      <c r="C3454" s="2" t="str">
        <f>IFERROR(__xludf.DUMMYFUNCTION("GOOGLETRANSLATE(B3454, ""en"", ""vi"")"),"Sự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"&amp;"trong âm nhạc cũng đóng vai trò quan trọng trong việc tạo ra âm thanh riêng biệt cho tác phẩm. Nhìn chung, sự kết hợp của những yếu tố này tạo nên một trải nghiệm âm nhạc có một không hai.")</f>
        <v>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trong âm nhạc cũng đóng vai trò quan trọng trong việc tạo ra âm thanh riêng biệt cho tác phẩm. Nhìn chung, sự kết hợp của những yếu tố này tạo nên một trải nghiệm âm nhạc có một không hai.</v>
      </c>
      <c r="D3454" s="2"/>
    </row>
    <row r="3455">
      <c r="A3455" s="1" t="s">
        <v>35</v>
      </c>
      <c r="B3455" s="1" t="s">
        <v>5292</v>
      </c>
      <c r="C3455" s="2" t="str">
        <f>IFERROR(__xludf.DUMMYFUNCTION("GOOGLETRANSLATE(B3455, ""en"", ""vi"")"),"Bài hát này dài TM1 giây và cố tình loại trừ nhạc cụ.")</f>
        <v>Bài hát này dài TM1 giây và cố tình loại trừ nhạc cụ.</v>
      </c>
      <c r="D3455" s="2"/>
    </row>
    <row r="3456">
      <c r="A3456" s="1" t="s">
        <v>906</v>
      </c>
      <c r="B3456" s="1" t="s">
        <v>5293</v>
      </c>
      <c r="C3456" s="2" t="str">
        <f>IFERROR(__xludf.DUMMYFUNCTION("GOOGLETRANSLATE(B3456, ""en"", ""vi"")"),"Trong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h"&amp;"ầu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thẳng"&amp;" hoặc phức tạp, có thể thú vị và hấp dẫn đối với những người nghe đánh giá cao những cấu trúc âm nhạc độc đáo hơn. Nhìn chung, việc sử dụng [ti0me1 s2ig3na4tu5re6] không phổ biến có thể là một cách sáng tạo và hiệu quả để làm cho một tác phẩm âm nhạc trở "&amp;"nên thú vị và đáng nhớ hơn.")</f>
        <v>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 hoặc phức tạp, có thể thú vị và hấp dẫn đối với những người nghe đánh giá cao những cấu trúc âm nhạc độc đáo hơn. Nhìn chung, việc sử dụng [ti0me1 s2ig3na4tu5re6] không phổ biến có thể là một cách sáng tạo và hiệu quả để làm cho một tác phẩm âm nhạc trở nên thú vị và đáng nhớ hơn.</v>
      </c>
      <c r="D3456" s="2"/>
    </row>
    <row r="3457">
      <c r="A3457" s="1" t="s">
        <v>5294</v>
      </c>
      <c r="B3457" s="1" t="s">
        <v>5295</v>
      </c>
      <c r="C3457" s="2" t="str">
        <f>IFERROR(__xludf.DUMMYFUNCTION("GOOGLETRANSLATE(B3457, ""en"", ""vi"")"),"Bản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f>
        <v>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v>
      </c>
      <c r="D3457" s="2"/>
    </row>
    <row r="3458">
      <c r="A3458" s="1" t="s">
        <v>2009</v>
      </c>
      <c r="B3458" s="1" t="s">
        <v>5296</v>
      </c>
      <c r="C3458" s="2" t="str">
        <f>IFERROR(__xludf.DUMMYFUNCTION("GOOGLETRANSLATE(B3458, ""en"", ""vi"")"),"Bản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f>
        <v>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v>
      </c>
      <c r="D3458" s="2"/>
    </row>
    <row r="3459">
      <c r="A3459" s="1" t="s">
        <v>1140</v>
      </c>
      <c r="B3459" s="1" t="s">
        <v>5297</v>
      </c>
      <c r="C3459" s="2" t="str">
        <f>IFERROR(__xludf.DUMMYFUNCTION("GOOGLETRANSLATE(B3459, ""en"", ""vi"")"),"Với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[I1N2S"&amp;"3T4R5U6M7E8N9T0S1] vào âm nhạc. Mặc dù bài hát không chuẩn [T1I2M3E4_5S6I7G8N9A0T1U2R3E4], nhưng nó được trình diễn với tốc độ nhàn nhã, đồng thời mang đặc trưng của [E1M2O3T4I5O6N7].")</f>
        <v>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[I1N2S3T4R5U6M7E8N9T0S1] vào âm nhạc. Mặc dù bài hát không chuẩn [T1I2M3E4_5S6I7G8N9A0T1U2R3E4], nhưng nó được trình diễn với tốc độ nhàn nhã, đồng thời mang đặc trưng của [E1M2O3T4I5O6N7].</v>
      </c>
      <c r="D3459" s="2"/>
    </row>
    <row r="3460">
      <c r="A3460" s="1" t="s">
        <v>412</v>
      </c>
      <c r="B3460" s="1" t="s">
        <v>5298</v>
      </c>
      <c r="C3460" s="2" t="str">
        <f>IFERROR(__xludf.DUMMYFUNCTION("GOOGLETRANSLATE(B3460, ""en"", ""vi"")"),"Loại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[T1M213"&amp;"]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nhạc"&amp;" khác biệt, vừa giàu cảm xúc vừa đáng nhớ.")</f>
        <v>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 khác biệt, vừa giàu cảm xúc vừa đáng nhớ.</v>
      </c>
      <c r="D3460" s="2"/>
    </row>
    <row r="3461">
      <c r="A3461" s="1" t="s">
        <v>3710</v>
      </c>
      <c r="B3461" s="1" t="s">
        <v>5299</v>
      </c>
      <c r="C3461" s="2" t="str">
        <f>IFERROR(__xludf.DUMMYFUNCTION("GOOGLETRANSLATE(B3461, ""en"", ""vi"")"),"Phạm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t"&amp;"ình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f>
        <v>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v>
      </c>
      <c r="D3461" s="2"/>
    </row>
    <row r="3462">
      <c r="A3462" s="1" t="s">
        <v>5300</v>
      </c>
      <c r="B3462" s="1" t="s">
        <v>5301</v>
      </c>
      <c r="C3462" s="2" t="str">
        <f>IFERROR(__xludf.DUMMYFUNCTION("GOOGLETRANSLATE(B3462, ""en"", ""vi"")"),"Bài hát có [te0mp1o2] vừa phải và phong cách của nó phản ánh truyền thống âm nhạc [G1E2N3R4E5]. Nhịp điệu trong bài hát này rất nhẹ nhàng và không có [I1N2S3T4R5U6M7E8N9T0S1].")</f>
        <v>Bài hát có [te0mp1o2] vừa phải và phong cách của nó phản ánh truyền thống âm nhạc [G1E2N3R4E5]. Nhịp điệu trong bài hát này rất nhẹ nhàng và không có [I1N2S3T4R5U6M7E8N9T0S1].</v>
      </c>
      <c r="D3462" s="2"/>
    </row>
    <row r="3463">
      <c r="A3463" s="1" t="s">
        <v>5302</v>
      </c>
      <c r="B3463" s="1" t="s">
        <v>5303</v>
      </c>
      <c r="C3463" s="2" t="str">
        <f>IFERROR(__xludf.DUMMYFUNCTION("GOOGLETRANSLATE(B3463, ""en"", ""vi"")"),"Bài hát này có [te0mp1o2] tốc độ nhanh và bao gồm [[N01U12M23_34B45A56R67S78]8 b9ar0s1], với tổng thời gian chạy là [T1M213] giây.")</f>
        <v>Bài hát này có [te0mp1o2] tốc độ nhanh và bao gồm [[N01U12M23_34B45A56R67S78]8 b9ar0s1], với tổng thời gian chạy là [T1M213] giây.</v>
      </c>
      <c r="D3463" s="2"/>
    </row>
    <row r="3464">
      <c r="A3464" s="1" t="s">
        <v>5304</v>
      </c>
      <c r="B3464" s="1" t="s">
        <v>5305</v>
      </c>
      <c r="C3464" s="2" t="str">
        <f>IFERROR(__xludf.DUMMYFUNCTION("GOOGLETRANSLATE(B3464, ""en"", ""vi"")"),"Độ dài của bản nhạc là [T1M213] giây và được phát nhanh, thể hiện [E1M2O3T4I5O6N7] với nhịp điệu rất êm dịu.")</f>
        <v>Độ dài của bản nhạc là [T1M213] giây và được phát nhanh, thể hiện [E1M2O3T4I5O6N7] với nhịp điệu rất êm dịu.</v>
      </c>
      <c r="D3464" s="2"/>
    </row>
    <row r="3465">
      <c r="A3465" s="1" t="s">
        <v>843</v>
      </c>
      <c r="B3465" s="1" t="s">
        <v>5306</v>
      </c>
      <c r="C3465" s="2" t="str">
        <f>IFERROR(__xludf.DUMMYFUNCTION("GOOGLETRANSLATE(B3465, ""en"", ""vi"")"),"Bài hát này khác với âm thanh [G1E2N3R4E5] điển hình, được trình diễn ở tốc độ vừa phải và có thời lượng [T1M213] giây.")</f>
        <v>Bài hát này khác với âm thanh [G1E2N3R4E5] điển hình, được trình diễn ở tốc độ vừa phải và có thời lượng [T1M213] giây.</v>
      </c>
      <c r="D3465" s="2"/>
    </row>
    <row r="3466">
      <c r="A3466" s="1" t="s">
        <v>2426</v>
      </c>
      <c r="B3466" s="1" t="s">
        <v>5307</v>
      </c>
      <c r="C3466" s="2" t="str">
        <f>IFERROR(__xludf.DUMMYFUNCTION("GOOGLETRANSLATE(B3466, ""en"", ""vi"")"),"Bài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"&amp;"tình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o7f"&amp;" 8[T91I02M13E24_35S46I57G68N79A80T91U02R13E24]3]. Nhìn chung, bài hát này nổi bật như một sự bổ sung độc đáo và mới mẻ cho thế giới âm nhạc.")</f>
        <v>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 8[T91I02M13E24_35S46I57G68N79A80T91U02R13E24]3]. Nhìn chung, bài hát này nổi bật như một sự bổ sung độc đáo và mới mẻ cho thế giới âm nhạc.</v>
      </c>
      <c r="D3466" s="2"/>
    </row>
    <row r="3467">
      <c r="A3467" s="1" t="s">
        <v>5308</v>
      </c>
      <c r="B3467" s="1" t="s">
        <v>5309</v>
      </c>
      <c r="C3467" s="2" t="str">
        <f>IFERROR(__xludf.DUMMYFUNCTION("GOOGLETRANSLATE(B3467, ""en"", ""vi"")"),"Việc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p"&amp;"hần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f>
        <v>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v>
      </c>
      <c r="D3467" s="2"/>
    </row>
    <row r="3468">
      <c r="A3468" s="1" t="s">
        <v>206</v>
      </c>
      <c r="B3468" s="1" t="s">
        <v>5310</v>
      </c>
      <c r="C3468" s="2" t="str">
        <f>IFERROR(__xludf.DUMMYFUNCTION("GOOGLETRANSLATE(B3468, ""en"", ""vi"")"),"Bản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là"&amp;"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yếu"&amp;" tố này phối hợp với nhau để tạo ra một phong cách âm nhạc riêng biệt.")</f>
        <v>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 tố này phối hợp với nhau để tạo ra một phong cách âm nhạc riêng biệt.</v>
      </c>
      <c r="D3468" s="2"/>
    </row>
    <row r="3469">
      <c r="A3469" s="1" t="s">
        <v>2431</v>
      </c>
      <c r="B3469" s="1" t="s">
        <v>5311</v>
      </c>
      <c r="C3469" s="2" t="str">
        <f>IFERROR(__xludf.DUMMYFUNCTION("GOOGLETRANSLATE(B3469, ""en"", ""vi"")"),"Âm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"&amp;"giãn cùng một lúc.")</f>
        <v>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giãn cùng một lúc.</v>
      </c>
      <c r="D3469" s="2"/>
    </row>
    <row r="3470">
      <c r="A3470" s="1" t="s">
        <v>2014</v>
      </c>
      <c r="B3470" s="1" t="s">
        <v>5312</v>
      </c>
      <c r="C3470" s="2" t="str">
        <f>IFERROR(__xludf.DUMMYFUNCTION("GOOGLETRANSLATE(B3470, ""en"", ""vi"")"),"Dải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th"&amp;"ời gian để khám phá và phát triển ý tưởng âm nhạc. Cùng với nhau, những yếu tố này tạo nên trải nghiệm âm nhạc gắn kết, thể hiện những nét độc đáo của bài hát và để lại ấn tượng lâu dài cho người nghe.")</f>
        <v>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thời gian để khám phá và phát triển ý tưởng âm nhạc. Cùng với nhau, những yếu tố này tạo nên trải nghiệm âm nhạc gắn kết, thể hiện những nét độc đáo của bài hát và để lại ấn tượng lâu dài cho người nghe.</v>
      </c>
      <c r="D3470" s="2"/>
    </row>
    <row r="3471">
      <c r="A3471" s="1" t="s">
        <v>1640</v>
      </c>
      <c r="B3471" s="1" t="s">
        <v>5313</v>
      </c>
      <c r="C3471" s="2" t="str">
        <f>IFERROR(__xludf.DUMMYFUNCTION("GOOGLETRANSLATE(B3471, ""en"", ""vi"")"),"[ti0me1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vắ"&amp;"ng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đ"&amp;"ộc đáo trong việc sáng tác âm nhạc, các nghệ sĩ có thể tạo ra những tác phẩm nổi bật và để lại ấn tượng lâu dài cho khán giả của mình.")</f>
        <v>[ti0me1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độc đáo trong việc sáng tác âm nhạc, các nghệ sĩ có thể tạo ra những tác phẩm nổi bật và để lại ấn tượng lâu dài cho khán giả của mình.</v>
      </c>
      <c r="D3471" s="2"/>
    </row>
    <row r="3472">
      <c r="A3472" s="1" t="s">
        <v>4966</v>
      </c>
      <c r="B3472" s="1" t="s">
        <v>5314</v>
      </c>
      <c r="C3472" s="2" t="str">
        <f>IFERROR(__xludf.DUMMYFUNCTION("GOOGLETRANSLATE(B3472, ""en"", ""vi"")"),"Nhạc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[I1N2S3T4R"&amp;"5U6M7E8N9T0S1].")</f>
        <v>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[I1N2S3T4R5U6M7E8N9T0S1].</v>
      </c>
      <c r="D3472" s="2"/>
    </row>
    <row r="3473">
      <c r="A3473" s="1" t="s">
        <v>1462</v>
      </c>
      <c r="B3473" s="1" t="s">
        <v>5315</v>
      </c>
      <c r="C3473" s="2" t="str">
        <f>IFERROR(__xludf.DUMMYFUNCTION("GOOGLETRANSLATE(B3473, ""en"", ""vi"")"),"Bài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b9ar0s1]"&amp;",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n"&amp;"ghiệp. Nhìn chung, bài hát này là minh chứng cho sức mạnh của âm nhạc trong việc lay động và truyền cảm hứng cho chúng ta, đồng thời là minh chứng cho sự sáng tạo và tài năng của người sáng tác nó.")</f>
        <v>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nghiệp. Nhìn chung, bài hát này là minh chứng cho sức mạnh của âm nhạc trong việc lay động và truyền cảm hứng cho chúng ta, đồng thời là minh chứng cho sự sáng tạo và tài năng của người sáng tác nó.</v>
      </c>
      <c r="D3473" s="2"/>
    </row>
    <row r="3474">
      <c r="A3474" s="1" t="s">
        <v>5316</v>
      </c>
      <c r="B3474" s="1" t="s">
        <v>5317</v>
      </c>
      <c r="C3474" s="2" t="str">
        <f>IFERROR(__xludf.DUMMYFUNCTION("GOOGLETRANSLATE(B3474, ""en"", ""vi"")"),"Âm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tha"&amp;"nh của nó được tạo ra thông qua việc sử dụng [I1N2S3T4R5U6M7E8N9T0S1]. Bất chấp những yếu tố riêng biệt này, âm nhạc không tuân theo những đặc điểm điển hình của thể loại [G1E2N3R4E5].")</f>
        <v>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thanh của nó được tạo ra thông qua việc sử dụng [I1N2S3T4R5U6M7E8N9T0S1]. Bất chấp những yếu tố riêng biệt này, âm nhạc không tuân theo những đặc điểm điển hình của thể loại [G1E2N3R4E5].</v>
      </c>
      <c r="D3474" s="2"/>
    </row>
    <row r="3475">
      <c r="A3475" s="1" t="s">
        <v>906</v>
      </c>
      <c r="B3475" s="1" t="s">
        <v>5318</v>
      </c>
      <c r="C3475" s="2" t="str">
        <f>IFERROR(__xludf.DUMMYFUNCTION("GOOGLETRANSLATE(B3475, ""en"", ""vi"")"),"Bài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đo"&amp;"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có"&amp;" thể thêm yếu tố bất ngờ hoặc thử thách cho bài hát và cũng có thể thể hiện kỹ năng và sự sáng tạo của các nhạc sĩ tham gia.")</f>
        <v>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 thể thêm yếu tố bất ngờ hoặc thử thách cho bài hát và cũng có thể thể hiện kỹ năng và sự sáng tạo của các nhạc sĩ tham gia.</v>
      </c>
      <c r="D3475" s="2"/>
    </row>
    <row r="3476">
      <c r="A3476" s="1" t="s">
        <v>4121</v>
      </c>
      <c r="B3476" s="1" t="s">
        <v>5319</v>
      </c>
      <c r="C3476" s="2" t="str">
        <f>IFERROR(__xludf.DUMMYFUNCTION("GOOGLETRANSLATE(B3476, ""en"", ""vi"")"),"Bài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gi"&amp;"ả bằng giai điệu nhẹ nhàng và hòa âm phức tạp. Nhìn chung, nhịp độ có chủ ý của bài hát và việc sử dụng [T1I2M3E4_5S6I7G8N9A0T1U2R3E4] góp phần tạo nên tâm trạng êm dịu và chiêm nghiệm.")</f>
        <v>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giả bằng giai điệu nhẹ nhàng và hòa âm phức tạp. Nhìn chung, nhịp độ có chủ ý của bài hát và việc sử dụng [T1I2M3E4_5S6I7G8N9A0T1U2R3E4] góp phần tạo nên tâm trạng êm dịu và chiêm nghiệm.</v>
      </c>
      <c r="D3476" s="2"/>
    </row>
    <row r="3477">
      <c r="A3477" s="1" t="s">
        <v>523</v>
      </c>
      <c r="B3477" s="1" t="s">
        <v>5320</v>
      </c>
      <c r="C3477" s="2" t="str">
        <f>IFERROR(__xludf.DUMMYFUNCTION("GOOGLETRANSLATE(B3477, ""en"", ""vi"")"),"Bản nhạc này được sáng tác trong [[K01E12Y23]3 k4ey5] và kéo dài trong [T1M213] giây.")</f>
        <v>Bản nhạc này được sáng tác trong [[K01E12Y23]3 k4ey5] và kéo dài trong [T1M213] giây.</v>
      </c>
      <c r="D3477" s="2"/>
    </row>
    <row r="3478">
      <c r="A3478" s="1" t="s">
        <v>3298</v>
      </c>
      <c r="B3478" s="1" t="s">
        <v>5321</v>
      </c>
      <c r="C3478" s="2" t="str">
        <f>IFERROR(__xludf.DUMMYFUNCTION("GOOGLETRANSLATE(B3478, ""en"", ""vi"")"),"Phạm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tăng"&amp;" thêm sức ảnh hưởng của nó. Ngoài ra, âm nhạc còn được làm phong phú hơn nhờ [I1N2S3T4R5U6M7E8N9T0S1], bổ sung thêm chiều sâu và kết cấu cho bố cục tổng thể.")</f>
        <v>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 thêm sức ảnh hưởng của nó. Ngoài ra, âm nhạc còn được làm phong phú hơn nhờ [I1N2S3T4R5U6M7E8N9T0S1], bổ sung thêm chiều sâu và kết cấu cho bố cục tổng thể.</v>
      </c>
      <c r="D3478" s="2"/>
    </row>
    <row r="3479">
      <c r="A3479" s="1" t="s">
        <v>521</v>
      </c>
      <c r="B3479" s="1" t="s">
        <v>5322</v>
      </c>
      <c r="C3479" s="2" t="str">
        <f>IFERROR(__xludf.DUMMYFUNCTION("GOOGLETRANSLATE(B3479, ""en"", ""vi"")"),"Bài hát có độ dài [T1M213] giây và phạm vi cao độ của nó nằm trong [R1A2N3G4E5] [oc0ta1ve2s3].")</f>
        <v>Bài hát có độ dài [T1M213] giây và phạm vi cao độ của nó nằm trong [R1A2N3G4E5] [oc0ta1ve2s3].</v>
      </c>
      <c r="D3479" s="2"/>
    </row>
    <row r="3480">
      <c r="A3480" s="1" t="s">
        <v>5323</v>
      </c>
      <c r="B3480" s="1" t="s">
        <v>5324</v>
      </c>
      <c r="C3480" s="2" t="str">
        <f>IFERROR(__xludf.DUMMYFUNCTION("GOOGLETRANSLATE(B3480, ""en"", ""vi"")"),"Bản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f>
        <v>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v>
      </c>
      <c r="D3480" s="2"/>
    </row>
    <row r="3481">
      <c r="A3481" s="1" t="s">
        <v>4103</v>
      </c>
      <c r="B3481" s="1" t="s">
        <v>5325</v>
      </c>
      <c r="C3481" s="2" t="str">
        <f>IFERROR(__xludf.DUMMYFUNCTION("GOOGLETRANSLATE(B3481, ""en"", ""vi"")"),"Dải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[I1N2S3T4R"&amp;"5U6M7E8N9T0S1] không xuất hiện trong tác phẩm cụ thể này, khiến các yếu tố khác của âm nhạc chiếm vị trí trung tâm.")</f>
        <v>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[I1N2S3T4R5U6M7E8N9T0S1] không xuất hiện trong tác phẩm cụ thể này, khiến các yếu tố khác của âm nhạc chiếm vị trí trung tâm.</v>
      </c>
      <c r="D3481" s="2"/>
    </row>
    <row r="3482">
      <c r="A3482" s="1" t="s">
        <v>4796</v>
      </c>
      <c r="B3482" s="1" t="s">
        <v>5326</v>
      </c>
      <c r="C3482" s="2" t="str">
        <f>IFERROR(__xludf.DUMMYFUNCTION("GOOGLETRANSLATE(B3482, ""en"", ""vi"")"),"Nhịp điệu trong bản nhạc này thực sự hấp dẫn, với [[N01U12M23_34B45A56R67S78]8 b9ar0s1] tiến triển và chính [[K01E12Y23]3 k4ey5] đã tạo thêm hương vị độc đáo cho bài hát.")</f>
        <v>Nhịp điệu trong bản nhạc này thực sự hấp dẫn, với [[N01U12M23_34B45A56R67S78]8 b9ar0s1] tiến triển và chính [[K01E12Y23]3 k4ey5] đã tạo thêm hương vị độc đáo cho bài hát.</v>
      </c>
      <c r="D3482" s="2"/>
    </row>
    <row r="3483">
      <c r="A3483" s="1" t="s">
        <v>5327</v>
      </c>
      <c r="B3483" s="1" t="s">
        <v>5328</v>
      </c>
      <c r="C3483" s="2" t="str">
        <f>IFERROR(__xludf.DUMMYFUNCTION("GOOGLETRANSLATE(B3483, ""en"", ""vi"")"),"Bản nhạc này mang lại trải nghiệm nghe độc ​​đáo và đáng nhớ với dải cao độ [R1A2N3G4E5] [oc0ta1ve2s3]. Nhịp điệu vừa phải của nó rất dễ theo dõi và nhịp điệu [te0mp1o2] thấp làm tăng thêm cảm giác thư thái tổng thể cho bài hát. Bài hát này cố tình loại t"&amp;"rừ [I1N2S3T4R5U6M7E8N9T0S1], tạo ra âm thanh khác biệt. Độ dài của nó được xác định bởi [[N01U12M23_34B45A56R67S78]8 b9ar0s1], cho phép bố cục có cấu trúc và gắn kết.")</f>
        <v>Bản nhạc này mang lại trải nghiệm nghe độc ​​đáo và đáng nhớ với dải cao độ [R1A2N3G4E5] [oc0ta1ve2s3]. Nhịp điệu vừa phải của nó rất dễ theo dõi và nhịp điệu [te0mp1o2] thấp làm tăng thêm cảm giác thư thái tổng thể cho bài hát. Bài hát này cố tình loại trừ [I1N2S3T4R5U6M7E8N9T0S1], tạo ra âm thanh khác biệt. Độ dài của nó được xác định bởi [[N01U12M23_34B45A56R67S78]8 b9ar0s1], cho phép bố cục có cấu trúc và gắn kết.</v>
      </c>
      <c r="D3483" s="2"/>
    </row>
    <row r="3484">
      <c r="A3484" s="1" t="s">
        <v>4076</v>
      </c>
      <c r="B3484" s="1" t="s">
        <v>5329</v>
      </c>
      <c r="C3484" s="2" t="str">
        <f>IFERROR(__xludf.DUMMYFUNCTION("GOOGLETRANSLATE(B3484, ""en"", ""vi"")"),"Loại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nh"&amp;"ạc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h"&amp;"ợp với nhau để tạo ra trải nghiệm âm nhạc quyến rũ và khác biệt.")</f>
        <v>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hợp với nhau để tạo ra trải nghiệm âm nhạc quyến rũ và khác biệt.</v>
      </c>
      <c r="D3484" s="2"/>
    </row>
    <row r="3485">
      <c r="A3485" s="1" t="s">
        <v>182</v>
      </c>
      <c r="B3485" s="1" t="s">
        <v>5330</v>
      </c>
      <c r="C3485" s="2" t="str">
        <f>IFERROR(__xludf.DUMMYFUNCTION("GOOGLETRANSLATE(B3485, ""en"", ""vi"")"),"Loại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nh"&amp;"àng,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b9ar0s1],"&amp;" khiến nó trở thành một bản nhạc hoàn chỉnh và gắn kết.")</f>
        <v>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 khiến nó trở thành một bản nhạc hoàn chỉnh và gắn kết.</v>
      </c>
      <c r="D3485" s="2"/>
    </row>
    <row r="3486">
      <c r="A3486" s="1" t="s">
        <v>5331</v>
      </c>
      <c r="B3486" s="1" t="s">
        <v>5332</v>
      </c>
      <c r="C3486" s="2" t="str">
        <f>IFERROR(__xludf.DUMMYFUNCTION("GOOGLETRANSLATE(B3486, ""en"", ""vi"")"),"Đoạn giai điệu cố tình bỏ qua việc sử dụng một nhạc cụ cụ thể. Với dải cao độ [R1A2N3G4E5] [oc0ta1ve2s3], bản nhạc này mang đến trải nghiệm nghe khác biệt và khó quên. [te0mp1o2] có tiết tấu nhanh, nhịp điệu tràn đầy năng lượng, tạo nên bầu không khí mãnh"&amp;" liệt và sống động.")</f>
        <v>Đoạn giai điệu cố tình bỏ qua việc sử dụng một nhạc cụ cụ thể. Với dải cao độ [R1A2N3G4E5] [oc0ta1ve2s3], bản nhạc này mang đến trải nghiệm nghe khác biệt và khó quên. [te0mp1o2] có tiết tấu nhanh, nhịp điệu tràn đầy năng lượng, tạo nên bầu không khí mãnh liệt và sống động.</v>
      </c>
      <c r="D3486" s="2"/>
    </row>
    <row r="3487">
      <c r="A3487" s="1" t="s">
        <v>5226</v>
      </c>
      <c r="B3487" s="1" t="s">
        <v>5333</v>
      </c>
      <c r="C3487" s="2" t="str">
        <f>IFERROR(__xludf.DUMMYFUNCTION("GOOGLETRANSLATE(B3487, ""en"", ""vi"")"),"Dải cao độ của [R1A2N3G4E5] [oc0ta1ve2s3] tạo thêm nét đặc biệt cho âm nhạc, nhấn mạnh chiều sâu cảm xúc của nó. Bản nhạc này được sáng tác trong [[K01E12Y23]3 k4ey5], có thời lượng [T1M213] giây và có nhịp điệu êm dịu và vừa phải. Bạn sẽ không nghe thấy "&amp;"bất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ngườ"&amp;"i nghe thưởng thức.")</f>
        <v>Dải cao độ của [R1A2N3G4E5] [oc0ta1ve2s3] tạo thêm nét đặc biệt cho âm nhạc, nhấn mạnh chiều sâu cảm xúc của nó. Bản nhạc này được sáng tác trong [[K01E12Y23]3 k4ey5], có thời lượng [T1M213] giây và có nhịp điệu êm dịu và vừa phải. Bạn sẽ không nghe thấy 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người nghe thưởng thức.</v>
      </c>
      <c r="D3487" s="2"/>
    </row>
    <row r="3488">
      <c r="A3488" s="1" t="s">
        <v>1306</v>
      </c>
      <c r="B3488" s="1" t="s">
        <v>5334</v>
      </c>
      <c r="C3488" s="2" t="str">
        <f>IFERROR(__xludf.DUMMYFUNCTION("GOOGLETRANSLATE(B3488, ""en"", ""vi"")"),"Nhạc được phát nhanh và sử dụng [[K01E12Y23]3 k4ey5], truyền tải âm thanh vang và độc đáo.")</f>
        <v>Nhạc được phát nhanh và sử dụng [[K01E12Y23]3 k4ey5], truyền tải âm thanh vang và độc đáo.</v>
      </c>
      <c r="D3488" s="2"/>
    </row>
    <row r="3489">
      <c r="A3489" s="1" t="s">
        <v>1564</v>
      </c>
      <c r="B3489" s="1" t="s">
        <v>5335</v>
      </c>
      <c r="C3489" s="2" t="str">
        <f>IFERROR(__xludf.DUMMYFUNCTION("GOOGLETRANSLATE(B3489, ""en"", ""vi"")"),"Dải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khôn"&amp;"g quá nhanh cũng không quá chậm. Ngoài ra, bạn sẽ không tìm thấy bất kỳ [I1N2S3T4R5U6M7E8N9T0S1] nào trong bài hát này và nó được phát ở mức cao [te0mp1o2]. Âm nhạc tỏa ra [E1M2O3T4I5O6N7] và đi theo nhịp [T1I2M3E4_5S6I7G8N9A0T1U2R3E4].")</f>
        <v>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không quá nhanh cũng không quá chậm. Ngoài ra, bạn sẽ không tìm thấy bất kỳ [I1N2S3T4R5U6M7E8N9T0S1] nào trong bài hát này và nó được phát ở mức cao [te0mp1o2]. Âm nhạc tỏa ra [E1M2O3T4I5O6N7] và đi theo nhịp [T1I2M3E4_5S6I7G8N9A0T1U2R3E4].</v>
      </c>
      <c r="D3489" s="2"/>
    </row>
    <row r="3490">
      <c r="A3490" s="1" t="s">
        <v>5336</v>
      </c>
      <c r="B3490" s="1" t="s">
        <v>5337</v>
      </c>
      <c r="C3490" s="2" t="str">
        <f>IFERROR(__xludf.DUMMYFUNCTION("GOOGLETRANSLATE(B3490, ""en"", ""vi"")"),"Thành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loạ"&amp;"i điển hình, bài hát vẫn giữ được bản sắc độc đáo của riêng mình.")</f>
        <v>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loại điển hình, bài hát vẫn giữ được bản sắc độc đáo của riêng mình.</v>
      </c>
      <c r="D3490" s="2"/>
    </row>
    <row r="3491">
      <c r="A3491" s="1" t="s">
        <v>210</v>
      </c>
      <c r="B3491" s="1" t="s">
        <v>5338</v>
      </c>
      <c r="C3491" s="2" t="str">
        <f>IFERROR(__xludf.DUMMYFUNCTION("GOOGLETRANSLATE(B3491, ""en"", ""vi"")"),"Phạm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k"&amp;"hông có trong phần nhạc cụ của nó. Hơn nữa, [ti0me1 s2ig3na4tu5re6] của bài hát không chuẩn và âm nhạc tổng thể có cảm giác chậm chạp, thiếu sự kết nối chắc chắn với truyền thống của thể loại [G1E2N3R4E5].")</f>
        <v>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không có trong phần nhạc cụ của nó. Hơn nữa, [ti0me1 s2ig3na4tu5re6] của bài hát không chuẩn và âm nhạc tổng thể có cảm giác chậm chạp, thiếu sự kết nối chắc chắn với truyền thống của thể loại [G1E2N3R4E5].</v>
      </c>
      <c r="D3491" s="2"/>
    </row>
    <row r="3492">
      <c r="A3492" s="1" t="s">
        <v>2109</v>
      </c>
      <c r="B3492" s="1" t="s">
        <v>5339</v>
      </c>
      <c r="C3492" s="2" t="str">
        <f>IFERROR(__xludf.DUMMYFUNCTION("GOOGLETRANSLATE(B3492, ""en"", ""vi"")"),"Âm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[[K01E"&amp;"12Y23]3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"&amp;"lên cảm giác [E1M2O3T4I5O6N7] mạnh mẽ, chắc chắn sẽ gây được tiếng vang cho người nghe.")</f>
        <v>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lên cảm giác [E1M2O3T4I5O6N7] mạnh mẽ, chắc chắn sẽ gây được tiếng vang cho người nghe.</v>
      </c>
      <c r="D3492" s="2"/>
    </row>
    <row r="3493">
      <c r="A3493" s="1" t="s">
        <v>5340</v>
      </c>
      <c r="B3493" s="1" t="s">
        <v>5341</v>
      </c>
      <c r="C3493" s="2" t="str">
        <f>IFERROR(__xludf.DUMMYFUNCTION("GOOGLETRANSLATE(B3493, ""en"", ""vi"")"),"Âm nhạc được chơi trong bài hát này bắt nguồn từ truyền thống âm nhạc [G1E2N3R4E5]. Nó được thực hiện với tốc độ thoải mái và tuân theo đồng hồ [T1I2M3E4_5S6I7G8N9A0T1U2R3E4].")</f>
        <v>Âm nhạc được chơi trong bài hát này bắt nguồn từ truyền thống âm nhạc [G1E2N3R4E5]. Nó được thực hiện với tốc độ thoải mái và tuân theo đồng hồ [T1I2M3E4_5S6I7G8N9A0T1U2R3E4].</v>
      </c>
      <c r="D3493" s="2"/>
    </row>
    <row r="3494">
      <c r="A3494" s="1" t="s">
        <v>25</v>
      </c>
      <c r="B3494" s="1" t="s">
        <v>5342</v>
      </c>
      <c r="C3494" s="2" t="str">
        <f>IFERROR(__xludf.DUMMYFUNCTION("GOOGLETRANSLATE(B3494, ""en"", ""vi"")"),"Âm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nó"&amp;"i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n"&amp;"ỗ lực tạo ra sự kết nối cảm xúc với khán giả thông qua sức mạnh của âm nhạc.")</f>
        <v>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nỗ lực tạo ra sự kết nối cảm xúc với khán giả thông qua sức mạnh của âm nhạc.</v>
      </c>
      <c r="D3494" s="2"/>
    </row>
    <row r="3495">
      <c r="A3495" s="1" t="s">
        <v>5343</v>
      </c>
      <c r="B3495" s="1" t="s">
        <v>5344</v>
      </c>
      <c r="C3495" s="2" t="str">
        <f>IFERROR(__xludf.DUMMYFUNCTION("GOOGLETRANSLATE(B3495, ""en"", ""vi"")"),"Bài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chứ"&amp;"a đựng rất nhiều năng lượng và tâm trạng trong một khoảng thời gian tương đối ngắn.")</f>
        <v>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 đựng rất nhiều năng lượng và tâm trạng trong một khoảng thời gian tương đối ngắn.</v>
      </c>
      <c r="D3495" s="2"/>
    </row>
    <row r="3496">
      <c r="A3496" s="1" t="s">
        <v>5345</v>
      </c>
      <c r="B3496" s="1" t="s">
        <v>5346</v>
      </c>
      <c r="C3496" s="2" t="str">
        <f>IFERROR(__xludf.DUMMYFUNCTION("GOOGLETRANSLATE(B3496,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[T1M213"&amp;"] giây và có mét [T1I2M3E4_5S6I7G8N9A0T1U2R3E4]. Trong bài hát này, bạn sẽ không nghe thấy bất kỳ [I1N2S3T4R5U6M7E8N9T0S1] nào vì nó có [te0mp1o2] chậm và độ dài khoảng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 giây và có mét [T1I2M3E4_5S6I7G8N9A0T1U2R3E4]. Trong bài hát này, bạn sẽ không nghe thấy bất kỳ [I1N2S3T4R5U6M7E8N9T0S1] nào vì nó có [te0mp1o2] chậm và độ dài khoảng [[N01U12M23_34B45A56R67S78]8 b9ar0s1].</v>
      </c>
      <c r="D3496" s="2"/>
    </row>
    <row r="3497">
      <c r="A3497" s="1" t="s">
        <v>5347</v>
      </c>
      <c r="B3497" s="1" t="s">
        <v>5348</v>
      </c>
      <c r="C3497" s="2" t="str">
        <f>IFERROR(__xludf.DUMMYFUNCTION("GOOGLETRANSLATE(B3497, ""en"", ""vi"")"),"Với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k"&amp;"hông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"&amp;"chung, bài hát này mang lại trải nghiệm nghe độc ​​đáo thể hiện cách tiếp cận có chủ ý và có chủ ý trong quá trình sáng tạo nó.")</f>
        <v>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chung, bài hát này mang lại trải nghiệm nghe độc ​​đáo thể hiện cách tiếp cận có chủ ý và có chủ ý trong quá trình sáng tạo nó.</v>
      </c>
      <c r="D3497" s="2"/>
    </row>
    <row r="3498">
      <c r="A3498" s="1" t="s">
        <v>5349</v>
      </c>
      <c r="B3498" s="1" t="s">
        <v>5350</v>
      </c>
      <c r="C3498" s="2" t="str">
        <f>IFERROR(__xludf.DUMMYFUNCTION("GOOGLETRANSLATE(B3498, ""en"", ""vi"")"),"Bài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"&amp;"được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đá"&amp;"o và hấp dẫn người nghe. Cho dù bạn là người đam mê âm nhạc hay người nghe bình thường, bài hát này chắc chắn sẽ làm say đắm đôi tai bạn và khiến bạn muốn nghe nhiều hơn nữa.")</f>
        <v>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đáo và hấp dẫn người nghe. Cho dù bạn là người đam mê âm nhạc hay người nghe bình thường, bài hát này chắc chắn sẽ làm say đắm đôi tai bạn và khiến bạn muốn nghe nhiều hơn nữa.</v>
      </c>
      <c r="D3498" s="2"/>
    </row>
    <row r="3499">
      <c r="A3499" s="1" t="s">
        <v>5351</v>
      </c>
      <c r="B3499" s="1" t="s">
        <v>5352</v>
      </c>
      <c r="C3499" s="2" t="str">
        <f>IFERROR(__xludf.DUMMYFUNCTION("GOOGLETRANSLATE(B3499, ""en"", ""vi"")"),"Bản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hát"&amp;" tốc độ thấp này truyền tải [E1M2O3T4I5O6N7].")</f>
        <v>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 tốc độ thấp này truyền tải [E1M2O3T4I5O6N7].</v>
      </c>
      <c r="D3499" s="2"/>
    </row>
    <row r="3500">
      <c r="A3500" s="1" t="s">
        <v>5353</v>
      </c>
      <c r="B3500" s="1" t="s">
        <v>5354</v>
      </c>
      <c r="C3500" s="2" t="str">
        <f>IFERROR(__xludf.DUMMYFUNCTION("GOOGLETRANSLATE(B3500, ""en"", ""vi"")"),"Bài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sô"&amp;"i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v"&amp;"à nhịp độ nhàn nhã của nó càng làm nổi bật đặc điểm tổng thể của nó.")</f>
        <v>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và nhịp độ nhàn nhã của nó càng làm nổi bật đặc điểm tổng thể của nó.</v>
      </c>
      <c r="D3500" s="2"/>
    </row>
    <row r="3501">
      <c r="A3501" s="1" t="s">
        <v>5355</v>
      </c>
      <c r="B3501" s="1" t="s">
        <v>5356</v>
      </c>
      <c r="C3501" s="2" t="str">
        <f>IFERROR(__xludf.DUMMYFUNCTION("GOOGLETRANSLATE(B3501, ""en"", ""vi"")"),"[te0mp1o2] trong bài hát này rất thư giãn, trong khi nhịp điệu của âm nhạc là [T1I2M3E4_5S6I7G8N9A0T1U2R3E4]. Bài hát tuy có tốc độ [te0mp1o2] nhanh nhưng lại thấm đẫm [E1M2O3T4I5O6N7]. Nhìn chung, bài hát bao gồm khoảng [[N01U12M23_34B45A56R67S78]8 b9ar0"&amp;"s1].")</f>
        <v>[te0mp1o2] trong bài hát này rất thư giãn, trong khi nhịp điệu của âm nhạc là [T1I2M3E4_5S6I7G8N9A0T1U2R3E4]. Bài hát tuy có tốc độ [te0mp1o2] nhanh nhưng lại thấm đẫm [E1M2O3T4I5O6N7]. Nhìn chung, bài hát bao gồm khoảng [[N01U12M23_34B45A56R67S78]8 b9ar0s1].</v>
      </c>
      <c r="D3501" s="2"/>
    </row>
    <row r="3502">
      <c r="A3502" s="1" t="s">
        <v>412</v>
      </c>
      <c r="B3502" s="1" t="s">
        <v>5357</v>
      </c>
      <c r="C3502" s="2" t="str">
        <f>IFERROR(__xludf.DUMMYFUNCTION("GOOGLETRANSLATE(B3502, ""en"", ""vi"")"),"Với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[I1N2S3T4R5U6M7E8N"&amp;"9T0S1]. [ti0me1 s2ig3na4tu5re6] của bản nhạc là [T1I2M3E4_5S6I7G8N9A0T1U2R3E4], và mặc dù nhịp điệu chậm nhưng bản nhạc vẫn tràn ngập [E1M2O3T4I5O6N7].")</f>
        <v>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[I1N2S3T4R5U6M7E8N9T0S1]. [ti0me1 s2ig3na4tu5re6] của bản nhạc là [T1I2M3E4_5S6I7G8N9A0T1U2R3E4], và mặc dù nhịp điệu chậm nhưng bản nhạc vẫn tràn ngập [E1M2O3T4I5O6N7].</v>
      </c>
      <c r="D3502" s="2"/>
    </row>
    <row r="3503">
      <c r="A3503" s="1" t="s">
        <v>5358</v>
      </c>
      <c r="B3503" s="1" t="s">
        <v>5359</v>
      </c>
      <c r="C3503" s="2" t="str">
        <f>IFERROR(__xludf.DUMMYFUNCTION("GOOGLETRANSLATE(B3503, ""en"", ""vi"")"),"Với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thê"&amp;"m sự khác biệt của nó. Hơn nữa, âm nhạc còn đại diện cho âm thanh [G1E2N3R4E5] điển hình, thể hiện các yếu tố đặc trưng của thể loại này.")</f>
        <v>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thêm sự khác biệt của nó. Hơn nữa, âm nhạc còn đại diện cho âm thanh [G1E2N3R4E5] điển hình, thể hiện các yếu tố đặc trưng của thể loại này.</v>
      </c>
      <c r="D3503" s="2"/>
    </row>
    <row r="3504">
      <c r="A3504" s="1" t="s">
        <v>1343</v>
      </c>
      <c r="B3504" s="1" t="s">
        <v>5360</v>
      </c>
      <c r="C3504" s="2" t="str">
        <f>IFERROR(__xludf.DUMMYFUNCTION("GOOGLETRANSLATE(B3504, ""en"", ""vi"")"),"Phạm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c"&amp;"ũng không quá chậm, khiến âm nhạc trở nên sống động thông qua việc sử dụng [I1N2S3T4R5U6M7E8N9T0S1]. Nó có [ti0me1 s2ig3na4tu5re6 o7f 8[T91I02M13E24_35S46I57G68N79A80T91U02R13E24]3] không bình thường, di chuyển nhanh chóng trong thể loại [G1E2N3R4E5].")</f>
        <v>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cũng không quá chậm, khiến âm nhạc trở nên sống động thông qua việc sử dụng [I1N2S3T4R5U6M7E8N9T0S1]. Nó có [ti0me1 s2ig3na4tu5re6 o7f 8[T91I02M13E24_35S46I57G68N79A80T91U02R13E24]3] không bình thường, di chuyển nhanh chóng trong thể loại [G1E2N3R4E5].</v>
      </c>
      <c r="D3504" s="2"/>
    </row>
    <row r="3505">
      <c r="A3505" s="1" t="s">
        <v>5361</v>
      </c>
      <c r="B3505" s="1" t="s">
        <v>5362</v>
      </c>
      <c r="C3505" s="2" t="str">
        <f>IFERROR(__xludf.DUMMYFUNCTION("GOOGLETRANSLATE(B3505, ""en"", ""vi"")"),"Đây là bài hát kéo dài [T1M213] giây, có đoạn [ti0me1 s2ig3na4tu5re6] không bình thường. Việc đưa vào [I1N2S3T4R5U6M7E8N9T0S1] làm tăng thêm chiều sâu và sự phong phú cho bố cục âm nhạc, trong khi bài hát chuyển động ở tốc độ vừa phải. Nó chắc chắn nằm tr"&amp;"ong thể loại [G1E2N3R4E5], thể hiện những đặc điểm độc đáo của nó.")</f>
        <v>Đây là bài hát kéo dài [T1M213] giây, có đoạn [ti0me1 s2ig3na4tu5re6] không bình thường. Việc đưa vào [I1N2S3T4R5U6M7E8N9T0S1] làm tăng thêm chiều sâu và sự phong phú cho bố cục âm nhạc, trong khi bài hát chuyển động ở tốc độ vừa phải. Nó chắc chắn nằm trong thể loại [G1E2N3R4E5], thể hiện những đặc điểm độc đáo của nó.</v>
      </c>
      <c r="D3505" s="2"/>
    </row>
    <row r="3506">
      <c r="A3506" s="1" t="s">
        <v>5363</v>
      </c>
      <c r="B3506" s="1" t="s">
        <v>5364</v>
      </c>
      <c r="C3506" s="2" t="str">
        <f>IFERROR(__xludf.DUMMYFUNCTION("GOOGLETRANSLATE(B3506, ""en"", ""vi"")"),"Bản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th"&amp;"ú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f>
        <v>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v>
      </c>
      <c r="D3506" s="2"/>
    </row>
    <row r="3507">
      <c r="A3507" s="1" t="s">
        <v>2838</v>
      </c>
      <c r="B3507" s="1" t="s">
        <v>5365</v>
      </c>
      <c r="C3507" s="2" t="str">
        <f>IFERROR(__xludf.DUMMYFUNCTION("GOOGLETRANSLATE(B3507, ""en"", ""vi"")"),"Đoạn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đ"&amp;"ược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"&amp;"của thể loại [G1E2N3R4E5]. Với thời gian chạy [T1M213] giây và độ dài khoảng [[N01U12M23_34B45A56R67S78]8 b9ar0s1], bài hát mang đến trải nghiệm nghe độc ​​đáo.")</f>
        <v>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của thể loại [G1E2N3R4E5]. Với thời gian chạy [T1M213] giây và độ dài khoảng [[N01U12M23_34B45A56R67S78]8 b9ar0s1], bài hát mang đến trải nghiệm nghe độc ​​đáo.</v>
      </c>
      <c r="D3507" s="2"/>
    </row>
    <row r="3508">
      <c r="A3508" s="1" t="s">
        <v>5366</v>
      </c>
      <c r="B3508" s="1" t="s">
        <v>5367</v>
      </c>
      <c r="C3508" s="2" t="str">
        <f>IFERROR(__xludf.DUMMYFUNCTION("GOOGLETRANSLATE(B3508, ""en"", ""vi"")"),"Bài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n"&amp;"hạc của bài hát này cung cấp sự kết hợp cân bằng giữa nhạc cụ và [te0mp1o2] góp phần tạo nên âm thanh độc đáo.")</f>
        <v>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nhạc của bài hát này cung cấp sự kết hợp cân bằng giữa nhạc cụ và [te0mp1o2] góp phần tạo nên âm thanh độc đáo.</v>
      </c>
      <c r="D3508" s="2"/>
    </row>
    <row r="3509">
      <c r="A3509" s="1" t="s">
        <v>5368</v>
      </c>
      <c r="B3509" s="1" t="s">
        <v>5369</v>
      </c>
      <c r="C3509" s="2" t="str">
        <f>IFERROR(__xludf.DUMMYFUNCTION("GOOGLETRANSLATE(B3509, ""en"", ""vi"")"),"Âm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[T1M21"&amp;"3]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"&amp;"thể hiện sự tôn kính đối với [A1R2T3I4S5T6]. Bài hát tiến triển theo [[N01U12M23_34B45A56R67S78]8 b9ar0s1], mang lại trải nghiệm nghe phong phú và đa dạng.")</f>
        <v>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thể hiện sự tôn kính đối với [A1R2T3I4S5T6]. Bài hát tiến triển theo [[N01U12M23_34B45A56R67S78]8 b9ar0s1], mang lại trải nghiệm nghe phong phú và đa dạng.</v>
      </c>
      <c r="D3509" s="2"/>
    </row>
    <row r="3510">
      <c r="A3510" s="1" t="s">
        <v>889</v>
      </c>
      <c r="B3510" s="1" t="s">
        <v>5370</v>
      </c>
      <c r="C3510" s="2" t="str">
        <f>IFERROR(__xludf.DUMMYFUNCTION("GOOGLETRANSLATE(B3510, ""en"", ""vi"")"),"Nó có [te0mp1o2] vừa phải, dễ nhảy và hát theo. Giai điệu bắt tai, sôi động, có sự kết hợp giữa các nhạc cụ tạo nên âm thanh sống động. Nhìn chung, bài hát có cảm giác dễ chịu, có thể nâng cao tâm trạng của bất kỳ ai và khiến họ chuyển động theo nhịp điệu"&amp;".")</f>
        <v>Nó có [te0mp1o2] vừa phải, dễ nhảy và hát theo. Giai điệu bắt tai, sôi động, có sự kết hợp giữa các nhạc cụ tạo nên âm thanh sống động. Nhìn chung, bài hát có cảm giác dễ chịu, có thể nâng cao tâm trạng của bất kỳ ai và khiến họ chuyển động theo nhịp điệu.</v>
      </c>
      <c r="D3510" s="2"/>
    </row>
    <row r="3511">
      <c r="A3511" s="1" t="s">
        <v>5371</v>
      </c>
      <c r="B3511" s="1" t="s">
        <v>5372</v>
      </c>
      <c r="C3511" s="2" t="str">
        <f>IFERROR(__xludf.DUMMYFUNCTION("GOOGLETRANSLATE(B3511, ""en"", ""vi"")"),"Âm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k"&amp;"hác nhau cho người nghe.")</f>
        <v>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khác nhau cho người nghe.</v>
      </c>
      <c r="D3511" s="2"/>
    </row>
    <row r="3512">
      <c r="A3512" s="1" t="s">
        <v>5373</v>
      </c>
      <c r="B3512" s="1" t="s">
        <v>5374</v>
      </c>
      <c r="C3512" s="2" t="str">
        <f>IFERROR(__xludf.DUMMYFUNCTION("GOOGLETRANSLATE(B3512, ""en"", ""vi"")"),"Dải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k"&amp;"hông liên quan đến việc sử dụng [I1N2S3T4R5U6M7E8N9T0S1]. Thời gian chạy của nó là [T1M213] giây, khiến nó trở thành một bản nhạc nhỏ gọn nhưng có tác động mạnh mẽ về mặt cảm xúc.")</f>
        <v>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không liên quan đến việc sử dụng [I1N2S3T4R5U6M7E8N9T0S1]. Thời gian chạy của nó là [T1M213] giây, khiến nó trở thành một bản nhạc nhỏ gọn nhưng có tác động mạnh mẽ về mặt cảm xúc.</v>
      </c>
      <c r="D3512" s="2"/>
    </row>
    <row r="3513">
      <c r="A3513" s="1" t="s">
        <v>5375</v>
      </c>
      <c r="B3513" s="1" t="s">
        <v>5376</v>
      </c>
      <c r="C3513" s="2" t="str">
        <f>IFERROR(__xludf.DUMMYFUNCTION("GOOGLETRANSLATE(B3513, ""en"", ""vi"")"),"Bản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[T1I2M3E"&amp;"4_5S6I7G8N9A0T1U2R3E4] và bạn sẽ không tìm thấy bất kỳ [I1N2S3T4R5U6M7E8N9T0S1] nào trong bài hát này.")</f>
        <v>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[T1I2M3E4_5S6I7G8N9A0T1U2R3E4] và bạn sẽ không tìm thấy bất kỳ [I1N2S3T4R5U6M7E8N9T0S1] nào trong bài hát này.</v>
      </c>
      <c r="D3513" s="2"/>
    </row>
    <row r="3514">
      <c r="A3514" s="1" t="s">
        <v>5377</v>
      </c>
      <c r="B3514" s="1" t="s">
        <v>5378</v>
      </c>
      <c r="C3514" s="2" t="str">
        <f>IFERROR(__xludf.DUMMYFUNCTION("GOOGLETRANSLATE(B3514,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giâ"&amp;"y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"&amp;"b9ar0s1].")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b9ar0s1].</v>
      </c>
      <c r="D3514" s="2"/>
    </row>
    <row r="3515">
      <c r="A3515" s="1" t="s">
        <v>1479</v>
      </c>
      <c r="B3515" s="1" t="s">
        <v>5379</v>
      </c>
      <c r="C3515" s="2" t="str">
        <f>IFERROR(__xludf.DUMMYFUNCTION("GOOGLETRANSLATE(B3515, ""en"", ""vi"")"),"Phạm vi cao độ của bản nhạc này là [R1A2N3G4E5] [oc0ta1ve2s3] mang đến trải nghiệm nghe độc ​​đáo và đáng nhớ. Nó được cấu tạo trong [[K01E12Y23]3 k4ey5] và có thời gian chạy là [T1M213] giây. Với nhịp điệu mạnh mẽ và lôi cuốn, bài hát này nổi bật. Bạn sẽ"&amp;"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rũ "&amp;"theo cách riêng của nó.")</f>
        <v>Phạm vi cao độ của bản nhạc này là [R1A2N3G4E5] [oc0ta1ve2s3] mang đến trải nghiệm nghe độc ​​đáo và đáng nhớ. Nó được cấu tạo trong [[K01E12Y23]3 k4ey5] và có thời gian chạy là [T1M213] giây. Với nhịp điệu mạnh mẽ và lôi cuốn, bài hát này nổi bật. Bạn sẽ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rũ theo cách riêng của nó.</v>
      </c>
      <c r="D3515" s="2"/>
    </row>
    <row r="3516">
      <c r="A3516" s="1" t="s">
        <v>112</v>
      </c>
      <c r="B3516" s="1" t="s">
        <v>5380</v>
      </c>
      <c r="C3516" s="2" t="str">
        <f>IFERROR(__xludf.DUMMYFUNCTION("GOOGLETRANSLATE(B3516, ""en"", ""vi"")"),"Nhạc có [I1N2S3T4R5U6M7E8N9T0S1] phải được phát nhanh.")</f>
        <v>Nhạc có [I1N2S3T4R5U6M7E8N9T0S1] phải được phát nhanh.</v>
      </c>
      <c r="D3516" s="2"/>
    </row>
    <row r="3517">
      <c r="A3517" s="1" t="s">
        <v>1899</v>
      </c>
      <c r="B3517" s="1" t="s">
        <v>5381</v>
      </c>
      <c r="C3517" s="2" t="str">
        <f>IFERROR(__xludf.DUMMYFUNCTION("GOOGLETRANSLATE(B3517, ""en"", ""vi"")"),"Việc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nhậ"&amp;"n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"&amp;"nhắc quan trọng trong việc tạo ra một tác phẩm âm nhạc và có thể ảnh hưởng lớn đến cách khán giả trải nghiệm và diễn giải âm nhạc.")</f>
        <v>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nhắc quan trọng trong việc tạo ra một tác phẩm âm nhạc và có thể ảnh hưởng lớn đến cách khán giả trải nghiệm và diễn giải âm nhạc.</v>
      </c>
      <c r="D3517" s="2"/>
    </row>
    <row r="3518">
      <c r="A3518" s="1" t="s">
        <v>2109</v>
      </c>
      <c r="B3518" s="1" t="s">
        <v>5382</v>
      </c>
      <c r="C3518" s="2" t="str">
        <f>IFERROR(__xludf.DUMMYFUNCTION("GOOGLETRANSLATE(B3518, ""en"", ""vi"")"),"Với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tăng"&amp;" thêm bản chất tràn đầy năng lượng của nó. Bài hát dài [T1M213] giây, bao gồm hành trình đầy cảm xúc [E1M2O3T4I5O6N7], thu hút người nghe bằng sáng tác sôi động và hấp dẫn.")</f>
        <v>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 thêm bản chất tràn đầy năng lượng của nó. Bài hát dài [T1M213] giây, bao gồm hành trình đầy cảm xúc [E1M2O3T4I5O6N7], thu hút người nghe bằng sáng tác sôi động và hấp dẫn.</v>
      </c>
      <c r="D3518" s="2"/>
    </row>
    <row r="3519">
      <c r="A3519" s="1" t="s">
        <v>956</v>
      </c>
      <c r="B3519" s="1" t="s">
        <v>5383</v>
      </c>
      <c r="C3519" s="2" t="str">
        <f>IFERROR(__xludf.DUMMYFUNCTION("GOOGLETRANSLATE(B3519, ""en"", ""vi"")"),"Việc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[I1N2S3T4R5U6M7E8N9T0"&amp;"S1]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gi"&amp;"an chạy [T1M213]-giây.")</f>
        <v>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gian chạy [T1M213]-giây.</v>
      </c>
      <c r="D3519" s="2"/>
    </row>
    <row r="3520">
      <c r="A3520" s="1" t="s">
        <v>797</v>
      </c>
      <c r="B3520" s="1" t="s">
        <v>5384</v>
      </c>
      <c r="C3520" s="2" t="str">
        <f>IFERROR(__xludf.DUMMYFUNCTION("GOOGLETRANSLATE(B3520, ""en"", ""vi"")"),"Độ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tiế"&amp;"p đến độ dài của bài hát, vì nó quyết định tổng số nhịp và thời lượng của bài hát.")</f>
        <v>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tiếp đến độ dài của bài hát, vì nó quyết định tổng số nhịp và thời lượng của bài hát.</v>
      </c>
      <c r="D3520" s="2"/>
    </row>
    <row r="3521">
      <c r="A3521" s="1" t="s">
        <v>966</v>
      </c>
      <c r="B3521" s="1" t="s">
        <v>5385</v>
      </c>
      <c r="C3521" s="2" t="str">
        <f>IFERROR(__xludf.DUMMYFUNCTION("GOOGLETRANSLATE(B3521, ""en"", ""vi"")"),"Việc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sử"&amp;" dụng trong âm nhạc tạo ra trải nghiệm độc đáo và quyến rũ có thể được cảm nhận trong suốt toàn bộ thời lượng của bản nhạc.")</f>
        <v>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 dụng trong âm nhạc tạo ra trải nghiệm độc đáo và quyến rũ có thể được cảm nhận trong suốt toàn bộ thời lượng của bản nhạc.</v>
      </c>
      <c r="D3521" s="2"/>
    </row>
    <row r="3522">
      <c r="A3522" s="1" t="s">
        <v>178</v>
      </c>
      <c r="B3522" s="1" t="s">
        <v>5386</v>
      </c>
      <c r="C3522" s="2" t="str">
        <f>IFERROR(__xludf.DUMMYFUNCTION("GOOGLETRANSLATE(B3522, ""en"", ""vi"")"),"Với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nhị"&amp;"p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c"&amp;"ách độc đáo của nó.")</f>
        <v>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cách độc đáo của nó.</v>
      </c>
      <c r="D3522" s="2"/>
    </row>
    <row r="3523">
      <c r="A3523" s="1" t="s">
        <v>1797</v>
      </c>
      <c r="B3523" s="1" t="s">
        <v>5387</v>
      </c>
      <c r="C3523" s="2" t="str">
        <f>IFERROR(__xludf.DUMMYFUNCTION("GOOGLETRANSLATE(B3523, ""en"", ""vi"")"),"Bài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Â"&amp;"m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f>
        <v>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v>
      </c>
      <c r="D3523" s="2"/>
    </row>
    <row r="3524">
      <c r="A3524" s="1" t="s">
        <v>5388</v>
      </c>
      <c r="B3524" s="1" t="s">
        <v>5389</v>
      </c>
      <c r="C3524" s="2" t="str">
        <f>IFERROR(__xludf.DUMMYFUNCTION("GOOGLETRANSLATE(B3524, ""en"", ""vi"")"),"Phạm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8[T91I02M13E24_35S46I57G68N79A80T"&amp;"91U02R13E24 ]3].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"&amp;"thể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t"&amp;"huật trong cuộc sống của chúng ta.")</f>
        <v>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thuật trong cuộc sống của chúng ta.</v>
      </c>
      <c r="D3524" s="2"/>
    </row>
    <row r="3525">
      <c r="A3525" s="1" t="s">
        <v>180</v>
      </c>
      <c r="B3525" s="1" t="s">
        <v>5390</v>
      </c>
      <c r="C3525" s="2" t="str">
        <f>IFERROR(__xludf.DUMMYFUNCTION("GOOGLETRANSLATE(B3525, ""en"", ""vi"")"),"Âm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là"&amp;" không có [I1N2S3T4R5U6M7E8N9T0S1] trong phần này và nó có [T1I2M3E4_5S6I7G8N9A0T1U2R3E4] không chuẩn. Với [te0mp1o2] nhanh, nó thách thức âm thanh điển hình của phong cách [G1E2N3R4E5].")</f>
        <v>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 không có [I1N2S3T4R5U6M7E8N9T0S1] trong phần này và nó có [T1I2M3E4_5S6I7G8N9A0T1U2R3E4] không chuẩn. Với [te0mp1o2] nhanh, nó thách thức âm thanh điển hình của phong cách [G1E2N3R4E5].</v>
      </c>
      <c r="D3525" s="2"/>
    </row>
    <row r="3526">
      <c r="A3526" s="1" t="s">
        <v>797</v>
      </c>
      <c r="B3526" s="1" t="s">
        <v>5391</v>
      </c>
      <c r="C3526" s="2" t="str">
        <f>IFERROR(__xludf.DUMMYFUNCTION("GOOGLETRANSLATE(B3526, ""en"", ""vi"")"),"Bài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d"&amp;"iễn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quán"&amp;" trong suốt thời lượng của nó. Hiểu khái niệm về quán bar là điều cần thiết đối với các nhạc sĩ cũng như những người yêu âm nhạc, vì nó cung cấp một khuôn khổ để đánh giá và sáng tạo âm nhạc.")</f>
        <v>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 trong suốt thời lượng của nó. Hiểu khái niệm về quán bar là điều cần thiết đối với các nhạc sĩ cũng như những người yêu âm nhạc, vì nó cung cấp một khuôn khổ để đánh giá và sáng tạo âm nhạc.</v>
      </c>
      <c r="D3526" s="2"/>
    </row>
    <row r="3527">
      <c r="A3527" s="1" t="s">
        <v>271</v>
      </c>
      <c r="B3527" s="1" t="s">
        <v>5392</v>
      </c>
      <c r="C3527" s="2" t="str">
        <f>IFERROR(__xludf.DUMMYFUNCTION("GOOGLETRANSLATE(B3527, ""en"", ""vi"")"),"Phạm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đi"&amp;"ệu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đóng"&amp;" vai trò là đại diện tiêu biểu cho phong cách [G1E2N3R4E5].")</f>
        <v>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 vai trò là đại diện tiêu biểu cho phong cách [G1E2N3R4E5].</v>
      </c>
      <c r="D3527" s="2"/>
    </row>
    <row r="3528">
      <c r="A3528" s="1" t="s">
        <v>5393</v>
      </c>
      <c r="B3528" s="1" t="s">
        <v>5394</v>
      </c>
      <c r="C3528" s="2" t="str">
        <f>IFERROR(__xludf.DUMMYFUNCTION("GOOGLETRANSLATE(B3528, ""en"", ""vi"")"),"Phạm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"&amp;"hiện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"&amp;"độ vừa phải, âm nhạc gợi lên [E1M2O3T4I5O6N7] và được cấu trúc thành [[N01U12M23_34B45A56R67S78]8 b9ar0s1] để người nghe cảm nhận trọn vẹn.")</f>
        <v>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độ vừa phải, âm nhạc gợi lên [E1M2O3T4I5O6N7] và được cấu trúc thành [[N01U12M23_34B45A56R67S78]8 b9ar0s1] để người nghe cảm nhận trọn vẹn.</v>
      </c>
      <c r="D3528" s="2"/>
    </row>
    <row r="3529">
      <c r="A3529" s="1" t="s">
        <v>771</v>
      </c>
      <c r="B3529" s="1" t="s">
        <v>5395</v>
      </c>
      <c r="C3529" s="2" t="str">
        <f>IFERROR(__xludf.DUMMYFUNCTION("GOOGLETRANSLATE(B3529, ""en"", ""vi"")"),"Bài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th"&amp;"ông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f>
        <v>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v>
      </c>
      <c r="D3529" s="2"/>
    </row>
    <row r="3530">
      <c r="A3530" s="1" t="s">
        <v>1384</v>
      </c>
      <c r="B3530" s="1" t="s">
        <v>5396</v>
      </c>
      <c r="C3530" s="2" t="str">
        <f>IFERROR(__xludf.DUMMYFUNCTION("GOOGLETRANSLATE(B3530, ""en"", ""vi"")"),"Phạm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"&amp;"điệu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f>
        <v>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v>
      </c>
      <c r="D3530" s="2"/>
    </row>
    <row r="3531">
      <c r="A3531" s="1" t="s">
        <v>273</v>
      </c>
      <c r="B3531" s="1" t="s">
        <v>5397</v>
      </c>
      <c r="C3531" s="2" t="str">
        <f>IFERROR(__xludf.DUMMYFUNCTION("GOOGLETRANSLATE(B3531, ""en"", ""vi"")"),"Trong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nhậ"&amp;"n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trong"&amp;" âm nhạc, làm tăng thêm sự đa dạng và phong phú của cách thể hiện âm nhạc.")</f>
        <v>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 âm nhạc, làm tăng thêm sự đa dạng và phong phú của cách thể hiện âm nhạc.</v>
      </c>
      <c r="D3531" s="2"/>
    </row>
    <row r="3532">
      <c r="A3532" s="1" t="s">
        <v>1278</v>
      </c>
      <c r="B3532" s="1" t="s">
        <v>5398</v>
      </c>
      <c r="C3532" s="2" t="str">
        <f>IFERROR(__xludf.DUMMYFUNCTION("GOOGLETRANSLATE(B3532, ""en"", ""vi"")"),"Âm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v"&amp;"à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"&amp;"hưởng cảm xúc, loại nhạc này mang lại trải nghiệm nghe độc ​​đáo và đáng nhớ, chắc chắn sẽ làm say mê và làm hài lòng những người yêu âm nhạc thuộc mọi thể loại.")</f>
        <v>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hưởng cảm xúc, loại nhạc này mang lại trải nghiệm nghe độc ​​đáo và đáng nhớ, chắc chắn sẽ làm say mê và làm hài lòng những người yêu âm nhạc thuộc mọi thể loại.</v>
      </c>
      <c r="D3532" s="2"/>
    </row>
    <row r="3533">
      <c r="A3533" s="1" t="s">
        <v>5399</v>
      </c>
      <c r="B3533" s="1" t="s">
        <v>5400</v>
      </c>
      <c r="C3533" s="2" t="str">
        <f>IFERROR(__xludf.DUMMYFUNCTION("GOOGLETRANSLATE(B3533, ""en"", ""vi"")"),"Đoạn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đ"&amp;"iệu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tuân"&amp;" theo âm thanh điển hình của phong cách [G1E2N3R4E5] và bao gồm tổng cộng [[N01U12M23_34B45A56R67S78]8 b9ar0s1].")</f>
        <v>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 theo âm thanh điển hình của phong cách [G1E2N3R4E5] và bao gồm tổng cộng [[N01U12M23_34B45A56R67S78]8 b9ar0s1].</v>
      </c>
      <c r="D3533" s="2"/>
    </row>
    <row r="3534">
      <c r="A3534" s="1" t="s">
        <v>519</v>
      </c>
      <c r="B3534" s="1" t="s">
        <v>5401</v>
      </c>
      <c r="C3534" s="2" t="str">
        <f>IFERROR(__xludf.DUMMYFUNCTION("GOOGLETRANSLATE(B3534, ""en"", ""vi"")"),"Loại nhạc này mang đến trải nghiệm nghe đa dạng và sống động với dải cao độ trải dài [R1A2N3G4E5] [oc0ta1ve2s3]. Bài hát có thời lượng chạy là [T1M213] giây và có đồng hồ đo [T1I2M3E4_5S6I7G8N9A0T1U2R3E4].")</f>
        <v>Loại nhạc này mang đến trải nghiệm nghe đa dạng và sống động với dải cao độ trải dài [R1A2N3G4E5] [oc0ta1ve2s3]. Bài hát có thời lượng chạy là [T1M213] giây và có đồng hồ đo [T1I2M3E4_5S6I7G8N9A0T1U2R3E4].</v>
      </c>
      <c r="D3534" s="2"/>
    </row>
    <row r="3535">
      <c r="A3535" s="1" t="s">
        <v>5402</v>
      </c>
      <c r="B3535" s="1" t="s">
        <v>5403</v>
      </c>
      <c r="C3535" s="2" t="str">
        <f>IFERROR(__xludf.DUMMYFUNCTION("GOOGLETRANSLATE(B3535, ""en"", ""vi"")"),"Âm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"&amp;"dựa trên [[T01I12M23E34_45S56I67G78N89A90T01U12R23E34]4 t5im6e 7si8gn9at0ur1e2] và việc bổ sung [I1N2S3T4R5U6M7E8N9T0S1] giúp nâng cao hơn nữa bố cục âm nhạc. Nhìn chung, âm nhạc truyền tải [E1M2O3T4I5O6N7].")</f>
        <v>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dựa trên [[T01I12M23E34_45S56I67G78N89A90T01U12R23E34]4 t5im6e 7si8gn9at0ur1e2] và việc bổ sung [I1N2S3T4R5U6M7E8N9T0S1] giúp nâng cao hơn nữa bố cục âm nhạc. Nhìn chung, âm nhạc truyền tải [E1M2O3T4I5O6N7].</v>
      </c>
      <c r="D3535" s="2"/>
    </row>
    <row r="3536">
      <c r="A3536" s="1" t="s">
        <v>847</v>
      </c>
      <c r="B3536" s="1" t="s">
        <v>5404</v>
      </c>
      <c r="C3536" s="2" t="str">
        <f>IFERROR(__xludf.DUMMYFUNCTION("GOOGLETRANSLATE(B3536, ""en"", ""vi"")"),"Bản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khôn"&amp;"g quá nhanh hoặc quá chậm và phần sáng tác của nó không liên quan đến việc sử dụng [I1N2S3T4R5U6M7E8N9T0S1]. Nhịp điệu của bản nhạc là [T1I2M3E4_5S6I7G8N9A0T1U2R3E4], nhịp độ bài hát chậm. Bắt nguồn từ các quy ước của âm nhạc [G1E2N3R4E5], bài hát này thể"&amp;" hiện bản chất phong cách của nó.")</f>
        <v>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không quá nhanh hoặc quá chậm và phần sáng tác của nó không liên quan đến việc sử dụng [I1N2S3T4R5U6M7E8N9T0S1]. Nhịp điệu của bản nhạc là [T1I2M3E4_5S6I7G8N9A0T1U2R3E4], nhịp độ bài hát chậm. Bắt nguồn từ các quy ước của âm nhạc [G1E2N3R4E5], bài hát này thể hiện bản chất phong cách của nó.</v>
      </c>
      <c r="D3536" s="2"/>
    </row>
    <row r="3537">
      <c r="A3537" s="1" t="s">
        <v>367</v>
      </c>
      <c r="B3537" s="1" t="s">
        <v>5405</v>
      </c>
      <c r="C3537" s="2" t="str">
        <f>IFERROR(__xludf.DUMMYFUNCTION("GOOGLETRANSLATE(B3537, ""en"", ""vi"")"),"Việc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"&amp;"người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hấ"&amp;"p dẫn và thành công.")</f>
        <v>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hấp dẫn và thành công.</v>
      </c>
      <c r="D3537" s="2"/>
    </row>
    <row r="3538">
      <c r="A3538" s="1" t="s">
        <v>4851</v>
      </c>
      <c r="B3538" s="1" t="s">
        <v>5406</v>
      </c>
      <c r="C3538" s="2" t="str">
        <f>IFERROR(__xludf.DUMMYFUNCTION("GOOGLETRANSLATE(B3538, ""en"", ""vi"")"),"Bài hát này có độ dài bản nhạc là [T1M213] giây và bao gồm [[N01U12M23_34B45A56R67S78]8 b9ar0s1]. Mặc dù thời lượng tương đối ngắn nhưng nhịp điệu rất thoải mái, khiến nó trở thành một trải nghiệm nghe thú vị.")</f>
        <v>Bài hát này có độ dài bản nhạc là [T1M213] giây và bao gồm [[N01U12M23_34B45A56R67S78]8 b9ar0s1]. Mặc dù thời lượng tương đối ngắn nhưng nhịp điệu rất thoải mái, khiến nó trở thành một trải nghiệm nghe thú vị.</v>
      </c>
      <c r="D3538" s="2"/>
    </row>
    <row r="3539">
      <c r="A3539" s="1" t="s">
        <v>5407</v>
      </c>
      <c r="B3539" s="1" t="s">
        <v>5408</v>
      </c>
      <c r="C3539" s="2" t="str">
        <f>IFERROR(__xludf.DUMMYFUNCTION("GOOGLETRANSLATE(B3539, ""en"", ""vi"")"),"Âm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"&amp;"của nó.")</f>
        <v>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của nó.</v>
      </c>
      <c r="D3539" s="2"/>
    </row>
    <row r="3540">
      <c r="A3540" s="1" t="s">
        <v>934</v>
      </c>
      <c r="B3540" s="1" t="s">
        <v>5409</v>
      </c>
      <c r="C3540" s="2" t="str">
        <f>IFERROR(__xludf.DUMMYFUNCTION("GOOGLETRANSLATE(B3540, ""en"", ""vi"")"),"Dải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dự"&amp;"a trên [[T01I12M23E34_45S56I67G78N89A90T01U12R23E34]4 t5im6e 7si8gn9at0ur1e2], làm tăng thêm độ phức tạp trong bố cục của nó. Tất cả những yếu tố này kết hợp với nhau tạo nên một bản nhạc thực sự lôi cuốn.")</f>
        <v>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 trên [[T01I12M23E34_45S56I67G78N89A90T01U12R23E34]4 t5im6e 7si8gn9at0ur1e2], làm tăng thêm độ phức tạp trong bố cục của nó. Tất cả những yếu tố này kết hợp với nhau tạo nên một bản nhạc thực sự lôi cuốn.</v>
      </c>
      <c r="D3540" s="2"/>
    </row>
    <row r="3541">
      <c r="A3541" s="1" t="s">
        <v>5410</v>
      </c>
      <c r="B3541" s="1" t="s">
        <v>5411</v>
      </c>
      <c r="C3541" s="2" t="str">
        <f>IFERROR(__xludf.DUMMYFUNCTION("GOOGLETRANSLATE(B3541, ""en"", ""vi"")"),"Bài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"&amp;"này được thể hiện qua [te0mp1o2] rất sôi động của nó. Bài hát có độ dài [T1M213] giây và được chia thành [[N01U12M23_34B45A56R67S78]8 b9ar0s1], mỗi phần góp phần tạo nên cấu trúc và dòng chảy tổng thể của bản nhạc.")</f>
        <v>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này được thể hiện qua [te0mp1o2] rất sôi động của nó. Bài hát có độ dài [T1M213] giây và được chia thành [[N01U12M23_34B45A56R67S78]8 b9ar0s1], mỗi phần góp phần tạo nên cấu trúc và dòng chảy tổng thể của bản nhạc.</v>
      </c>
      <c r="D3541" s="2"/>
    </row>
    <row r="3542">
      <c r="A3542" s="1" t="s">
        <v>5412</v>
      </c>
      <c r="B3542" s="1" t="s">
        <v>5413</v>
      </c>
      <c r="C3542" s="2" t="str">
        <f>IFERROR(__xludf.DUMMYFUNCTION("GOOGLETRANSLATE(B3542, ""en"", ""vi"")"),"Bản nhạc giai điệu không có bất kỳ nhạc cụ cụ thể nào, cho phép tạo ra âm thanh linh hoạt và dễ thích ứng hơn. [ti0me1 s2ig3na4tu5re6] của bản nhạc được biểu thị là [T1I2M3E4_5S6I7G8N9A0T1U2R3E4], cung cấp khuôn khổ nhịp điệu cho bản nhạc. Cùng với nhau, "&amp;"sự vắng mặt của một nhạc cụ cụ thể và [ti0me1 s2ig3na4tu5re6] hoạt động song song để tạo ra trải nghiệm âm nhạc độc đáo, sẵn sàng cho việc diễn giải và thử nghiệm.")</f>
        <v>Bản nhạc giai điệu không có bất kỳ nhạc cụ cụ thể nào, cho phép tạo ra âm thanh linh hoạt và dễ thích ứng hơn. [ti0me1 s2ig3na4tu5re6] của bản nhạc được biểu thị là [T1I2M3E4_5S6I7G8N9A0T1U2R3E4], cung cấp khuôn khổ nhịp điệu cho bản nhạc. Cùng với nhau, sự vắng mặt của một nhạc cụ cụ thể và [ti0me1 s2ig3na4tu5re6] hoạt động song song để tạo ra trải nghiệm âm nhạc độc đáo, sẵn sàng cho việc diễn giải và thử nghiệm.</v>
      </c>
      <c r="D3542" s="2"/>
    </row>
    <row r="3543">
      <c r="A3543" s="1" t="s">
        <v>3506</v>
      </c>
      <c r="B3543" s="1" t="s">
        <v>5414</v>
      </c>
      <c r="C3543" s="2" t="str">
        <f>IFERROR(__xludf.DUMMYFUNCTION("GOOGLETRANSLATE(B3543, ""en"", ""vi"")"),"Bản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[[T01I1"&amp;"2M23E34_45S56I67G78N89A90T01U12R23E34]4 t5im6e 7si8gn9at0ur1e2], với [[N01U12M23_34B45A56R67S78]8 b9ar0s1]. Cảm xúc tổng thể của bài hát được đặc trưng bởi [te0mp1o2] chậm rãi, tạo hiệu ứng êm dịu và êm dịu cho người nghe.")</f>
        <v>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[[T01I12M23E34_45S56I67G78N89A90T01U12R23E34]4 t5im6e 7si8gn9at0ur1e2], với [[N01U12M23_34B45A56R67S78]8 b9ar0s1]. Cảm xúc tổng thể của bài hát được đặc trưng bởi [te0mp1o2] chậm rãi, tạo hiệu ứng êm dịu và êm dịu cho người nghe.</v>
      </c>
      <c r="D3543" s="2"/>
    </row>
    <row r="3544">
      <c r="A3544" s="1" t="s">
        <v>4661</v>
      </c>
      <c r="B3544" s="1" t="s">
        <v>5415</v>
      </c>
      <c r="C3544" s="2" t="str">
        <f>IFERROR(__xludf.DUMMYFUNCTION("GOOGLETRANSLATE(B3544, ""en"", ""vi"")"),"Âm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chạ"&amp;"y [T1M213] giây và [te0mp1o2] của nó nằm trong phạm vi giữa. Mặc dù âm nhạc không phải là sự thể hiện điển hình của âm thanh [G1E2N3R4E5] cổ điển, nhưng nó mang đến một cách diễn giải độc đáo khiến nó trở nên khác biệt.")</f>
        <v>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chạy [T1M213] giây và [te0mp1o2] của nó nằm trong phạm vi giữa. Mặc dù âm nhạc không phải là sự thể hiện điển hình của âm thanh [G1E2N3R4E5] cổ điển, nhưng nó mang đến một cách diễn giải độc đáo khiến nó trở nên khác biệt.</v>
      </c>
      <c r="D3544" s="2"/>
    </row>
    <row r="3545">
      <c r="A3545" s="1" t="s">
        <v>618</v>
      </c>
      <c r="B3545" s="1" t="s">
        <v>5416</v>
      </c>
      <c r="C3545" s="2" t="str">
        <f>IFERROR(__xludf.DUMMYFUNCTION("GOOGLETRANSLATE(B3545, ""en"", ""vi"")"),"Nhịp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dàng"&amp;" lôi cuốn người nghe, mang đến một hành trình thính giác nhẹ nhàng và thú vị.")</f>
        <v>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 lôi cuốn người nghe, mang đến một hành trình thính giác nhẹ nhàng và thú vị.</v>
      </c>
      <c r="D3545" s="2"/>
    </row>
    <row r="3546">
      <c r="A3546" s="1" t="s">
        <v>483</v>
      </c>
      <c r="B3546" s="1" t="s">
        <v>5417</v>
      </c>
      <c r="C3546" s="2" t="str">
        <f>IFERROR(__xludf.DUMMYFUNCTION("GOOGLETRANSLATE(B3546, ""en"", ""vi"")"),"Việc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[I1N"&amp;"2S3T4R5U6M7E8N9T0S1]. Nó tuân theo đồng hồ đo [T1I2M3E4_5S6I7G8N9A0T1U2R3E4] và được phát ở tốc độ chậm [te0mp1o2]. Phong cách không thể nhầm lẫn của bài hát này là [G1E2N3R4E5].")</f>
        <v>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[I1N2S3T4R5U6M7E8N9T0S1]. Nó tuân theo đồng hồ đo [T1I2M3E4_5S6I7G8N9A0T1U2R3E4] và được phát ở tốc độ chậm [te0mp1o2]. Phong cách không thể nhầm lẫn của bài hát này là [G1E2N3R4E5].</v>
      </c>
      <c r="D3546" s="2"/>
    </row>
    <row r="3547">
      <c r="A3547" s="1" t="s">
        <v>5418</v>
      </c>
      <c r="B3547" s="1" t="s">
        <v>5419</v>
      </c>
      <c r="C3547" s="2" t="str">
        <f>IFERROR(__xludf.DUMMYFUNCTION("GOOGLETRANSLATE(B3547, ""en"", ""vi"")"),"Việc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lo"&amp;"ại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f>
        <v>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v>
      </c>
      <c r="D3547" s="2"/>
    </row>
    <row r="3548">
      <c r="A3548" s="1" t="s">
        <v>5420</v>
      </c>
      <c r="B3548" s="1" t="s">
        <v>5421</v>
      </c>
      <c r="C3548" s="2" t="str">
        <f>IFERROR(__xludf.DUMMYFUNCTION("GOOGLETRANSLATE(B3548, ""en"", ""vi"")"),"Bản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[[N01U1"&amp;"2M23_34B45A56R67S78]8 b9ar0s1], mang lại trải nghiệm nghe thú vị và năng động.")</f>
        <v>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[[N01U12M23_34B45A56R67S78]8 b9ar0s1], mang lại trải nghiệm nghe thú vị và năng động.</v>
      </c>
      <c r="D3548" s="2"/>
    </row>
    <row r="3549">
      <c r="A3549" s="1" t="s">
        <v>1755</v>
      </c>
      <c r="B3549" s="1" t="s">
        <v>5422</v>
      </c>
      <c r="C3549" s="2" t="str">
        <f>IFERROR(__xludf.DUMMYFUNCTION("GOOGLETRANSLATE(B3549, ""en"", ""vi"")"),"Bài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Cù"&amp;"ng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[ti0"&amp;"me1 s2ig3na4tu5re6] độc đáo bổ sung thêm yếu tố thú vị không thể đoán trước được vào âm nhạc. Nhìn chung, bài hát này nổi bật như một ví dụ ấn tượng về sáng tác âm nhạc đầy sáng tạo.")</f>
        <v>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[ti0me1 s2ig3na4tu5re6] độc đáo bổ sung thêm yếu tố thú vị không thể đoán trước được vào âm nhạc. Nhìn chung, bài hát này nổi bật như một ví dụ ấn tượng về sáng tác âm nhạc đầy sáng tạo.</v>
      </c>
      <c r="D3549" s="2"/>
    </row>
    <row r="3550">
      <c r="A3550" s="1" t="s">
        <v>1532</v>
      </c>
      <c r="B3550" s="1" t="s">
        <v>5423</v>
      </c>
      <c r="C3550" s="2" t="str">
        <f>IFERROR(__xludf.DUMMYFUNCTION("GOOGLETRANSLATE(B3550, ""en"", ""vi"")"),"Nhạc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s2ig3n"&amp;"a4tu5re6] của bài hát này rất khác thường, là [T1I2M3E4_5S6I7G8N9A0T1U2R3E4].")</f>
        <v>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s2ig3na4tu5re6] của bài hát này rất khác thường, là [T1I2M3E4_5S6I7G8N9A0T1U2R3E4].</v>
      </c>
      <c r="D3550" s="2"/>
    </row>
    <row r="3551">
      <c r="A3551" s="1" t="s">
        <v>5424</v>
      </c>
      <c r="B3551" s="1" t="s">
        <v>5425</v>
      </c>
      <c r="C3551" s="2" t="str">
        <f>IFERROR(__xludf.DUMMYFUNCTION("GOOGLETRANSLATE(B3551, ""en"", ""vi"")"),"Mặc dù bản nhạc này không đại diện cho âm thanh [G1E2N3R4E5] thông thường nhưng nó có tiết tấu rất nhanh và sống động, trong khi tổng thể [te0mp1o2] của bài hát ở mức vừa phải.")</f>
        <v>Mặc dù bản nhạc này không đại diện cho âm thanh [G1E2N3R4E5] thông thường nhưng nó có tiết tấu rất nhanh và sống động, trong khi tổng thể [te0mp1o2] của bài hát ở mức vừa phải.</v>
      </c>
      <c r="D3551" s="2"/>
    </row>
    <row r="3552">
      <c r="A3552" s="1" t="s">
        <v>13</v>
      </c>
      <c r="B3552" s="1" t="s">
        <v>5426</v>
      </c>
      <c r="C3552" s="2" t="str">
        <f>IFERROR(__xludf.DUMMYFUNCTION("GOOGLETRANSLATE(B3552, ""en"", ""vi"")"),"Độ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n"&amp;"ghe thoải mái và thú vị, giúp người nghe hoàn toàn đắm mình trong âm nhạc. Cho dù bạn đang muốn khiêu vũ hay chỉ đơn giản là thư giãn, [te0mp1o2] của bài hát này chắc chắn sẽ làm bạn hài lòng.")</f>
        <v>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nghe thoải mái và thú vị, giúp người nghe hoàn toàn đắm mình trong âm nhạc. Cho dù bạn đang muốn khiêu vũ hay chỉ đơn giản là thư giãn, [te0mp1o2] của bài hát này chắc chắn sẽ làm bạn hài lòng.</v>
      </c>
      <c r="D3552" s="2"/>
    </row>
    <row r="3553">
      <c r="A3553" s="1" t="s">
        <v>35</v>
      </c>
      <c r="B3553" s="1" t="s">
        <v>5427</v>
      </c>
      <c r="C3553" s="2" t="str">
        <f>IFERROR(__xludf.DUMMYFUNCTION("GOOGLETRANSLATE(B3553, ""en"", ""vi"")"),"Bài hát kéo dài trong một số giây nhất định và hoàn toàn không có nhạc cụ. Nói cách khác, bài hát hoàn toàn là vocal hoặc acappella. Việc tạo ra một bài hát hấp dẫn và đáng nhớ mà không cần sử dụng bất kỳ nhạc cụ nào có thể là một nhiệm vụ đầy thách thức,"&amp;"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t"&amp;"ạo ra giai điệu, nhịp điệu và hòa âm mong muốn.")</f>
        <v>Bài hát kéo dài trong một số giây nhất định và hoàn toàn không có nhạc cụ. Nói cách khác, bài hát hoàn toàn là vocal hoặc acappella. Việc tạo ra một bài hát hấp dẫn và đáng nhớ mà không cần sử dụng bất kỳ nhạc cụ nào có thể là một nhiệm vụ đầy thách thức,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tạo ra giai điệu, nhịp điệu và hòa âm mong muốn.</v>
      </c>
      <c r="D3553" s="2"/>
    </row>
    <row r="3554">
      <c r="A3554" s="1" t="s">
        <v>5428</v>
      </c>
      <c r="B3554" s="1" t="s">
        <v>5429</v>
      </c>
      <c r="C3554" s="2" t="str">
        <f>IFERROR(__xludf.DUMMYFUNCTION("GOOGLETRANSLATE(B3554, ""en"", ""vi"")"),"[te0mp1o2]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gi"&amp;"á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f>
        <v>[te0mp1o2]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v>
      </c>
      <c r="D3554" s="2"/>
    </row>
    <row r="3555">
      <c r="A3555" s="1" t="s">
        <v>35</v>
      </c>
      <c r="B3555" s="1" t="s">
        <v>5430</v>
      </c>
      <c r="C3555" s="2" t="str">
        <f>IFERROR(__xludf.DUMMYFUNCTION("GOOGLETRANSLATE(B3555, ""en"", ""vi"")"),"Bài hát này có độ dài [T1M213] giây và không có [I1N2S3T4R5U6M7E8N9T0S1].")</f>
        <v>Bài hát này có độ dài [T1M213] giây và không có [I1N2S3T4R5U6M7E8N9T0S1].</v>
      </c>
      <c r="D3555" s="2"/>
    </row>
    <row r="3556">
      <c r="A3556" s="1" t="s">
        <v>513</v>
      </c>
      <c r="B3556" s="1" t="s">
        <v>5431</v>
      </c>
      <c r="C3556" s="2" t="str">
        <f>IFERROR(__xludf.DUMMYFUNCTION("GOOGLETRANSLATE(B3556, ""en"", ""vi"")"),"Loại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h"&amp;"át này không liên quan đến việc sử dụng [I1N2S3T4R5U6M7E8N9T0S1].")</f>
        <v>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hát này không liên quan đến việc sử dụng [I1N2S3T4R5U6M7E8N9T0S1].</v>
      </c>
      <c r="D3556" s="2"/>
    </row>
    <row r="3557">
      <c r="A3557" s="1" t="s">
        <v>1555</v>
      </c>
      <c r="B3557" s="1" t="s">
        <v>5432</v>
      </c>
      <c r="C3557" s="2" t="str">
        <f>IFERROR(__xludf.DUMMYFUNCTION("GOOGLETRANSLATE(B3557, ""en"", ""vi"")"),"Bài hát này có thời lượng chạy [T1M213] giây và được trình diễn với tốc độ nhàn nhã.")</f>
        <v>Bài hát này có thời lượng chạy [T1M213] giây và được trình diễn với tốc độ nhàn nhã.</v>
      </c>
      <c r="D3557" s="2"/>
    </row>
    <row r="3558">
      <c r="A3558" s="1" t="s">
        <v>2401</v>
      </c>
      <c r="B3558" s="1" t="s">
        <v>5433</v>
      </c>
      <c r="C3558" s="2" t="str">
        <f>IFERROR(__xludf.DUMMYFUNCTION("GOOGLETRANSLATE(B3558, ""en"", ""vi"")"),"Việc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t"&amp;"ố này tạo nên trải nghiệm âm nhạc độc đáo và mạnh mẽ, chắc chắn sẽ làm say lòng người nghe.")</f>
        <v>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tố này tạo nên trải nghiệm âm nhạc độc đáo và mạnh mẽ, chắc chắn sẽ làm say lòng người nghe.</v>
      </c>
      <c r="D3558" s="2"/>
    </row>
    <row r="3559">
      <c r="A3559" s="1" t="s">
        <v>138</v>
      </c>
      <c r="B3559" s="1" t="s">
        <v>5434</v>
      </c>
      <c r="C3559" s="2" t="str">
        <f>IFERROR(__xludf.DUMMYFUNCTION("GOOGLETRANSLATE(B3559, ""en"", ""vi"")"),"Nhạc trong bài này có [te0mp1o2] vừa phải nhưng lại chứa đầy [E1M2O3T4I5O6N7]. Mặc dù [te0mp1o2] rất thoải mái nhưng nội dung cảm xúc của bản nhạc vẫn nổi bật.")</f>
        <v>Nhạc trong bài này có [te0mp1o2] vừa phải nhưng lại chứa đầy [E1M2O3T4I5O6N7]. Mặc dù [te0mp1o2] rất thoải mái nhưng nội dung cảm xúc của bản nhạc vẫn nổi bật.</v>
      </c>
      <c r="D3559" s="2"/>
    </row>
    <row r="3560">
      <c r="A3560" s="1" t="s">
        <v>367</v>
      </c>
      <c r="B3560" s="1" t="s">
        <v>5435</v>
      </c>
      <c r="C3560" s="2" t="str">
        <f>IFERROR(__xludf.DUMMYFUNCTION("GOOGLETRANSLATE(B3560, ""en"", ""vi"")"),"Việc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cấp"&amp;"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n"&amp;"ét của bộ tổng hợp, [ke0y1] và các nhạc cụ đều phối hợp với nhau để tạo ra trải nghiệm âm nhạc vừa quyến rũ vừa khó quên.")</f>
        <v>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nét của bộ tổng hợp, [ke0y1] và các nhạc cụ đều phối hợp với nhau để tạo ra trải nghiệm âm nhạc vừa quyến rũ vừa khó quên.</v>
      </c>
      <c r="D3560" s="2"/>
    </row>
    <row r="3561">
      <c r="A3561" s="1" t="s">
        <v>5436</v>
      </c>
      <c r="B3561" s="1" t="s">
        <v>5437</v>
      </c>
      <c r="C3561" s="2" t="str">
        <f>IFERROR(__xludf.DUMMYFUNCTION("GOOGLETRANSLATE(B3561, ""en"", ""vi"")"),"[[K01E12Y23]3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[I1N2S3T4R5U6M7E8"&amp;"N9T0S1]. Mặc dù thiếu khả năng nhảy và âm thanh độc đáo, việc sử dụng [[K01E12Y23]3 k4ey5] tạo ra trải nghiệm thính giác đặc biệt và hấp dẫn trong bài hát này.")</f>
        <v>[[K01E12Y23]3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[I1N2S3T4R5U6M7E8N9T0S1]. Mặc dù thiếu khả năng nhảy và âm thanh độc đáo, việc sử dụng [[K01E12Y23]3 k4ey5] tạo ra trải nghiệm thính giác đặc biệt và hấp dẫn trong bài hát này.</v>
      </c>
      <c r="D3561" s="2"/>
    </row>
    <row r="3562">
      <c r="A3562" s="1" t="s">
        <v>188</v>
      </c>
      <c r="B3562" s="1" t="s">
        <v>5438</v>
      </c>
      <c r="C3562" s="2" t="str">
        <f>IFERROR(__xludf.DUMMYFUNCTION("GOOGLETRANSLATE(B3562, ""en"", ""vi"")"),"Phạm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nhịp độ vừa phải, "&amp;"kèm theo sự sắp xếp có chủ ý bỏ qua việc sử dụng [I1N2S3T4R5U6M7E8N9T0S1]. Đặt ở máy đo [T1I2M3E4_5S6I7G8N9A0T1U2R3E4], âm nhạc có chất lượng chậm nhưng vẫn chứa đầy [E1M2O3T4I5O6N7].")</f>
        <v>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nhịp độ vừa phải, kèm theo sự sắp xếp có chủ ý bỏ qua việc sử dụng [I1N2S3T4R5U6M7E8N9T0S1]. Đặt ở máy đo [T1I2M3E4_5S6I7G8N9A0T1U2R3E4], âm nhạc có chất lượng chậm nhưng vẫn chứa đầy [E1M2O3T4I5O6N7].</v>
      </c>
      <c r="D3562" s="2"/>
    </row>
    <row r="3563">
      <c r="A3563" s="1" t="s">
        <v>5439</v>
      </c>
      <c r="B3563" s="1" t="s">
        <v>5440</v>
      </c>
      <c r="C3563" s="2" t="str">
        <f>IFERROR(__xludf.DUMMYFUNCTION("GOOGLETRANSLATE(B3563, ""en"", ""vi"")"),"Với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[T"&amp;"1I2M3E4_5S6I7G8N9A0T1U2R3E4]. Với [te0mp1o2] thoải mái, âm nhạc gợi lên cảm giác [E1M2O3T4I5O6N7] xuyên suốt, vì [[N01U12M23_34B45A56R67S78]8 b9ar0s1] tạo nên bài hát này.")</f>
        <v>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[T1I2M3E4_5S6I7G8N9A0T1U2R3E4]. Với [te0mp1o2] thoải mái, âm nhạc gợi lên cảm giác [E1M2O3T4I5O6N7] xuyên suốt, vì [[N01U12M23_34B45A56R67S78]8 b9ar0s1] tạo nên bài hát này.</v>
      </c>
      <c r="D3563" s="2"/>
    </row>
    <row r="3564">
      <c r="A3564" s="1" t="s">
        <v>4153</v>
      </c>
      <c r="B3564" s="1" t="s">
        <v>5441</v>
      </c>
      <c r="C3564" s="2" t="str">
        <f>IFERROR(__xludf.DUMMYFUNCTION("GOOGLETRANSLATE(B3564, ""en"", ""vi"")"),"Âm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f>
        <v>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v>
      </c>
      <c r="D3564" s="2"/>
    </row>
    <row r="3565">
      <c r="A3565" s="1" t="s">
        <v>5442</v>
      </c>
      <c r="B3565" s="1" t="s">
        <v>5443</v>
      </c>
      <c r="C3565" s="2" t="str">
        <f>IFERROR(__xludf.DUMMYFUNCTION("GOOGLETRANSLATE(B3565, ""en"", ""vi"")"),"Phạm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f>
        <v>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v>
      </c>
      <c r="D3565" s="2"/>
    </row>
    <row r="3566">
      <c r="A3566" s="1" t="s">
        <v>831</v>
      </c>
      <c r="B3566" s="1" t="s">
        <v>5444</v>
      </c>
      <c r="C3566" s="2" t="str">
        <f>IFERROR(__xludf.DUMMYFUNCTION("GOOGLETRANSLATE(B3566, ""en"", ""vi"")"),"Bài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d"&amp;"o nghệ sĩ tạo ra. Nhìn chung, ca khúc này là minh chứng cho sức mạnh của âm nhạc trong việc khơi gợi cảm xúc và thể hiện tài năng của những nhạc sĩ điêu luyện.")</f>
        <v>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do nghệ sĩ tạo ra. Nhìn chung, ca khúc này là minh chứng cho sức mạnh của âm nhạc trong việc khơi gợi cảm xúc và thể hiện tài năng của những nhạc sĩ điêu luyện.</v>
      </c>
      <c r="D3566" s="2"/>
    </row>
    <row r="3567">
      <c r="A3567" s="1" t="s">
        <v>5445</v>
      </c>
      <c r="B3567" s="1" t="s">
        <v>5446</v>
      </c>
      <c r="C3567" s="2" t="str">
        <f>IFERROR(__xludf.DUMMYFUNCTION("GOOGLETRANSLATE(B3567, ""en"", ""vi"")"),"Loại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[T1I2M3E4_5S6I7G"&amp;"8N9A0T1U2R3E4] và được làm phong phú thêm bởi [I1N2S3T4R5U6M7E8N9T0S1]. Bài hát này là một ví dụ điển hình của phong cách [G1E2N3R4E5], kết hợp nhiều yếu tố âm nhạc khác nhau để tạo ra trải nghiệm nghe độc ​​đáo và thú vị.")</f>
        <v>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[T1I2M3E4_5S6I7G8N9A0T1U2R3E4] và được làm phong phú thêm bởi [I1N2S3T4R5U6M7E8N9T0S1]. Bài hát này là một ví dụ điển hình của phong cách [G1E2N3R4E5], kết hợp nhiều yếu tố âm nhạc khác nhau để tạo ra trải nghiệm nghe độc ​​đáo và thú vị.</v>
      </c>
      <c r="D3567" s="2"/>
    </row>
    <row r="3568">
      <c r="A3568" s="1" t="s">
        <v>53</v>
      </c>
      <c r="B3568" s="1" t="s">
        <v>5447</v>
      </c>
      <c r="C3568" s="2" t="str">
        <f>IFERROR(__xludf.DUMMYFUNCTION("GOOGLETRANSLATE(B3568, ""en"", ""vi"")"),"Phạm vi cao độ của bản nhạc này nằm trong [R1A2N3G4E5] [oc0ta1ve2s3] và việc sử dụng [[K01E12Y23]3 k4ey5] của nó tạo ra bầu không khí khác biệt.")</f>
        <v>Phạm vi cao độ của bản nhạc này nằm trong [R1A2N3G4E5] [oc0ta1ve2s3] và việc sử dụng [[K01E12Y23]3 k4ey5] của nó tạo ra bầu không khí khác biệt.</v>
      </c>
      <c r="D3568" s="2"/>
    </row>
    <row r="3569">
      <c r="A3569" s="1" t="s">
        <v>523</v>
      </c>
      <c r="B3569" s="1" t="s">
        <v>5448</v>
      </c>
      <c r="C3569" s="2" t="str">
        <f>IFERROR(__xludf.DUMMYFUNCTION("GOOGLETRANSLATE(B3569, ""en"", ""vi"")"),"Bài hát này được sáng tác trong [[K01E12Y23]3 k4ey5] và có thời lượng chạy là [T1M213] giây.")</f>
        <v>Bài hát này được sáng tác trong [[K01E12Y23]3 k4ey5] và có thời lượng chạy là [T1M213] giây.</v>
      </c>
      <c r="D3569" s="2"/>
    </row>
    <row r="3570">
      <c r="A3570" s="1" t="s">
        <v>154</v>
      </c>
      <c r="B3570" s="1" t="s">
        <v>5449</v>
      </c>
      <c r="C3570" s="2" t="str">
        <f>IFERROR(__xludf.DUMMYFUNCTION("GOOGLETRANSLATE(B3570, ""en"", ""vi"")"),"Âm nhạc trở nên sống động với sự trợ giúp của các nhạc cụ.")</f>
        <v>Âm nhạc trở nên sống động với sự trợ giúp của các nhạc cụ.</v>
      </c>
      <c r="D3570" s="2"/>
    </row>
    <row r="3571">
      <c r="A3571" s="1" t="s">
        <v>2523</v>
      </c>
      <c r="B3571" s="1" t="s">
        <v>5450</v>
      </c>
      <c r="C3571" s="2" t="str">
        <f>IFERROR(__xludf.DUMMYFUNCTION("GOOGLETRANSLATE(B3571, ""en"", ""vi"")"),"Ví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[[K01"&amp;"E12Y23]3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nhữn"&amp;"g chi tiết phức tạp trong âm thanh và phong cách của bản nhạc.")</f>
        <v>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những chi tiết phức tạp trong âm thanh và phong cách của bản nhạc.</v>
      </c>
      <c r="D3571" s="2"/>
    </row>
    <row r="3572">
      <c r="A3572" s="1" t="s">
        <v>797</v>
      </c>
      <c r="B3572" s="1" t="s">
        <v>5451</v>
      </c>
      <c r="C3572" s="2" t="str">
        <f>IFERROR(__xludf.DUMMYFUNCTION("GOOGLETRANSLATE(B3572, ""en"", ""vi"")"),"Âm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n"&amp;"hạc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"&amp;"nhạc là một yếu tố cấu trúc quan trọng giúp xác định hình thức và đặc điểm tổng thể của nó.")</f>
        <v>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nhạc là một yếu tố cấu trúc quan trọng giúp xác định hình thức và đặc điểm tổng thể của nó.</v>
      </c>
      <c r="D3572" s="2"/>
    </row>
    <row r="3573">
      <c r="A3573" s="1" t="s">
        <v>5452</v>
      </c>
      <c r="B3573" s="1" t="s">
        <v>5453</v>
      </c>
      <c r="C3573" s="2" t="str">
        <f>IFERROR(__xludf.DUMMYFUNCTION("GOOGLETRANSLATE(B3573, ""en"", ""vi"")"),"Bài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[G1E2N3R4E"&amp;"5].")</f>
        <v>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[G1E2N3R4E5].</v>
      </c>
      <c r="D3573" s="2"/>
    </row>
    <row r="3574">
      <c r="A3574" s="1" t="s">
        <v>521</v>
      </c>
      <c r="B3574" s="1" t="s">
        <v>5454</v>
      </c>
      <c r="C3574" s="2" t="str">
        <f>IFERROR(__xludf.DUMMYFUNCTION("GOOGLETRANSLATE(B3574, ""en"", ""vi"")"),"Bài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"&amp;"biểu cảm của âm nhạc.")</f>
        <v>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biểu cảm của âm nhạc.</v>
      </c>
      <c r="D3574" s="2"/>
    </row>
    <row r="3575">
      <c r="A3575" s="1" t="s">
        <v>1488</v>
      </c>
      <c r="B3575" s="1" t="s">
        <v>5455</v>
      </c>
      <c r="C3575" s="2" t="str">
        <f>IFERROR(__xludf.DUMMYFUNCTION("GOOGLETRANSLATE(B3575, ""en"", ""vi"")"),"Âm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[I1N2S3T4R5U6M7E8N9T0S1],"&amp;" trong khi [ti0me1 s2ig3na4tu5re6] của bài hát không đều và [te0mp1o2] ở mức vừa phải. Nhìn chung, âm nhạc gợi lên [E1M2O3T4I5O6N7].")</f>
        <v>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 trong khi [ti0me1 s2ig3na4tu5re6] của bài hát không đều và [te0mp1o2] ở mức vừa phải. Nhìn chung, âm nhạc gợi lên [E1M2O3T4I5O6N7].</v>
      </c>
      <c r="D3575" s="2"/>
    </row>
    <row r="3576">
      <c r="A3576" s="1" t="s">
        <v>5456</v>
      </c>
      <c r="B3576" s="1" t="s">
        <v>5457</v>
      </c>
      <c r="C3576" s="2" t="str">
        <f>IFERROR(__xludf.DUMMYFUNCTION("GOOGLETRANSLATE(B3576, ""en"", ""vi"")"),"Bài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[I1N2S3T4R5U6M7E8N9T0S"&amp;"1], góp phần tạo nên âm thanh đặc biệt của nó. [te0mp1o2] chậm rãi của bài hát cũng làm tăng thêm bầu không khí chung của bài hát.")</f>
        <v>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[I1N2S3T4R5U6M7E8N9T0S1], góp phần tạo nên âm thanh đặc biệt của nó. [te0mp1o2] chậm rãi của bài hát cũng làm tăng thêm bầu không khí chung của bài hát.</v>
      </c>
      <c r="D3576" s="2"/>
    </row>
    <row r="3577">
      <c r="A3577" s="1" t="s">
        <v>1875</v>
      </c>
      <c r="B3577" s="1" t="s">
        <v>5458</v>
      </c>
      <c r="C3577" s="2" t="str">
        <f>IFERROR(__xludf.DUMMYFUNCTION("GOOGLETRANSLATE(B3577, ""en"", ""vi"")"),"Bài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qu"&amp;"á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f>
        <v>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v>
      </c>
      <c r="D3577" s="2"/>
    </row>
    <row r="3578">
      <c r="A3578" s="1" t="s">
        <v>1825</v>
      </c>
      <c r="B3578" s="1" t="s">
        <v>5459</v>
      </c>
      <c r="C3578" s="2" t="str">
        <f>IFERROR(__xludf.DUMMYFUNCTION("GOOGLETRANSLATE(B3578, ""en"", ""vi"")"),"Bài hát này có khoảng [[N01U12M23_34B45A56R67S78]8 b9ar0s1] và dài [T1M213] giây. Nhạc cụ trong bài hát này không bao gồm [I1N2S3T4R5U6M7E8N9T0S1].")</f>
        <v>Bài hát này có khoảng [[N01U12M23_34B45A56R67S78]8 b9ar0s1] và dài [T1M213] giây. Nhạc cụ trong bài hát này không bao gồm [I1N2S3T4R5U6M7E8N9T0S1].</v>
      </c>
      <c r="D3578" s="2"/>
    </row>
    <row r="3579">
      <c r="A3579" s="1" t="s">
        <v>1484</v>
      </c>
      <c r="B3579" s="1" t="s">
        <v>5460</v>
      </c>
      <c r="C3579" s="2" t="str">
        <f>IFERROR(__xludf.DUMMYFUNCTION("GOOGLETRANSLATE(B3579, ""en"", ""vi"")"),"Bài hát này có tiết tấu rất nhanh và sống động, kéo dài [T1M213] giây.")</f>
        <v>Bài hát này có tiết tấu rất nhanh và sống động, kéo dài [T1M213] giây.</v>
      </c>
      <c r="D3579" s="2"/>
    </row>
    <row r="3580">
      <c r="A3580" s="1" t="s">
        <v>544</v>
      </c>
      <c r="B3580" s="1" t="s">
        <v>5461</v>
      </c>
      <c r="C3580" s="2" t="str">
        <f>IFERROR(__xludf.DUMMYFUNCTION("GOOGLETRANSLATE(B3580, ""en"", ""vi"")"),"Loại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f>
        <v>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v>
      </c>
      <c r="D3580" s="2"/>
    </row>
    <row r="3581">
      <c r="A3581" s="1" t="s">
        <v>1055</v>
      </c>
      <c r="B3581" s="1" t="s">
        <v>5462</v>
      </c>
      <c r="C3581" s="2" t="str">
        <f>IFERROR(__xludf.DUMMYFUNCTION("GOOGLETRANSLATE(B3581, ""en"", ""vi"")"),"Loại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[[T01I12M23E34_"&amp;"45S56I67G78N89A90T01U12R23E34]4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f>
        <v>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v>
      </c>
      <c r="D3581" s="2"/>
    </row>
    <row r="3582">
      <c r="A3582" s="1" t="s">
        <v>5463</v>
      </c>
      <c r="B3582" s="1" t="s">
        <v>5464</v>
      </c>
      <c r="C3582" s="2" t="str">
        <f>IFERROR(__xludf.DUMMYFUNCTION("GOOGLETRANSLATE(B3582, ""en"", ""vi"")"),"Loại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["&amp;"T1M213] giây.")</f>
        <v>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[T1M213] giây.</v>
      </c>
      <c r="D3582" s="2"/>
    </row>
    <row r="3583">
      <c r="A3583" s="1" t="s">
        <v>1220</v>
      </c>
      <c r="B3583" s="1" t="s">
        <v>5465</v>
      </c>
      <c r="C3583" s="2" t="str">
        <f>IFERROR(__xludf.DUMMYFUNCTION("GOOGLETRANSLATE(B3583, ""en"", ""vi"")"),"Âm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b"&amp;"ao gồm [[N01U12M23_34B45A56R67S78]8 b9ar0s1], thể hiện cấu trúc và thành phần của nó.")</f>
        <v>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bao gồm [[N01U12M23_34B45A56R67S78]8 b9ar0s1], thể hiện cấu trúc và thành phần của nó.</v>
      </c>
      <c r="D3583" s="2"/>
    </row>
    <row r="3584">
      <c r="A3584" s="1" t="s">
        <v>5466</v>
      </c>
      <c r="B3584" s="1" t="s">
        <v>5467</v>
      </c>
      <c r="C3584" s="2" t="str">
        <f>IFERROR(__xludf.DUMMYFUNCTION("GOOGLETRANSLATE(B3584, ""en"", ""vi"")"),"Việc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[ti0"&amp;"me1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thêm"&amp;"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f>
        <v>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v>
      </c>
      <c r="D3584" s="2"/>
    </row>
    <row r="3585">
      <c r="A3585" s="1" t="s">
        <v>5468</v>
      </c>
      <c r="B3585" s="1" t="s">
        <v>5469</v>
      </c>
      <c r="C3585" s="2" t="str">
        <f>IFERROR(__xludf.DUMMYFUNCTION("GOOGLETRANSLATE(B3585, ""en"", ""vi"")"),"Bản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[I1N2S3T4"&amp;"R5U6M7E8N9T0S1].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b9ar0s1],"&amp;" mang đến trải nghiệm âm nhạc sống động.")</f>
        <v>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 mang đến trải nghiệm âm nhạc sống động.</v>
      </c>
      <c r="D3585" s="2"/>
    </row>
    <row r="3586">
      <c r="A3586" s="1" t="s">
        <v>1429</v>
      </c>
      <c r="B3586" s="1" t="s">
        <v>5470</v>
      </c>
      <c r="C3586" s="2" t="str">
        <f>IFERROR(__xludf.DUMMYFUNCTION("GOOGLETRANSLATE(B3586, ""en"", ""vi"")"),"Bài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s2ig3na4tu5re6"&amp;"] của bản nhạc là [T1I2M3E4_5S6I7G8N9A0T1U2R3E4]. Cùng với nhau, những yếu tố này tạo nên trải nghiệm âm nhạc độc đáo, ưu tiên sự tinh tế trong cách thể hiện và mang đến bầu không khí nhẹ nhàng và yên bình.")</f>
        <v>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 của bản nhạc là [T1I2M3E4_5S6I7G8N9A0T1U2R3E4]. Cùng với nhau, những yếu tố này tạo nên trải nghiệm âm nhạc độc đáo, ưu tiên sự tinh tế trong cách thể hiện và mang đến bầu không khí nhẹ nhàng và yên bình.</v>
      </c>
      <c r="D3586" s="2"/>
    </row>
    <row r="3587">
      <c r="A3587" s="1" t="s">
        <v>5471</v>
      </c>
      <c r="B3587" s="1" t="s">
        <v>5472</v>
      </c>
      <c r="C3587" s="2" t="str">
        <f>IFERROR(__xludf.DUMMYFUNCTION("GOOGLETRANSLATE(B3587, ""en"", ""vi"")"),"Đoạn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chấp"&amp;"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"&amp;"đến những hình thức biểu đạt nghệ thuật mới và thú vị.")</f>
        <v>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đến những hình thức biểu đạt nghệ thuật mới và thú vị.</v>
      </c>
      <c r="D3587" s="2"/>
    </row>
    <row r="3588">
      <c r="A3588" s="1" t="s">
        <v>5473</v>
      </c>
      <c r="B3588" s="1" t="s">
        <v>5474</v>
      </c>
      <c r="C3588" s="2" t="str">
        <f>IFERROR(__xludf.DUMMYFUNCTION("GOOGLETRANSLATE(B3588, ""en"", ""vi"")"),"Với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[te"&amp;"0mp1o2]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"&amp;"thổ chưa được khám phá, thách thức những kỳ vọng.")</f>
        <v>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thổ chưa được khám phá, thách thức những kỳ vọng.</v>
      </c>
      <c r="D3588" s="2"/>
    </row>
    <row r="3589">
      <c r="A3589" s="1" t="s">
        <v>248</v>
      </c>
      <c r="B3589" s="1" t="s">
        <v>5475</v>
      </c>
      <c r="C3589" s="2" t="str">
        <f>IFERROR(__xludf.DUMMYFUNCTION("GOOGLETRANSLATE(B3589, ""en"", ""vi"")"),"Loại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quyế"&amp;"n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[E"&amp;"1M2O3T4I5O6N7] của sáng tác. Với khoảng [[N01U12M23_34B45A56R67S78]8 b9ar0s1], bài hát này là một kiệt tác năng động và biểu cảm.")</f>
        <v>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[E1M2O3T4I5O6N7] của sáng tác. Với khoảng [[N01U12M23_34B45A56R67S78]8 b9ar0s1], bài hát này là một kiệt tác năng động và biểu cảm.</v>
      </c>
      <c r="D3589" s="2"/>
    </row>
    <row r="3590">
      <c r="A3590" s="1" t="s">
        <v>5476</v>
      </c>
      <c r="B3590" s="1" t="s">
        <v>5477</v>
      </c>
      <c r="C3590" s="2" t="str">
        <f>IFERROR(__xludf.DUMMYFUNCTION("GOOGLETRANSLATE(B3590,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há"&amp;"t rất dễ nghe và được truyền tải âm thanh thông qua [I1N2S3T4R5U6M7E8N9T0S1]. Di chuyển với tốc độ chậm, âm nhạc gợi lên âm thanh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hát rất dễ nghe và được truyền tải âm thanh thông qua [I1N2S3T4R5U6M7E8N9T0S1]. Di chuyển với tốc độ chậm, âm nhạc gợi lên âm thanh [G1E2N3R4E5] cổ điển.</v>
      </c>
      <c r="D3590" s="2"/>
    </row>
    <row r="3591">
      <c r="A3591" s="1" t="s">
        <v>2331</v>
      </c>
      <c r="B3591" s="1" t="s">
        <v>5478</v>
      </c>
      <c r="C3591" s="2" t="str">
        <f>IFERROR(__xludf.DUMMYFUNCTION("GOOGLETRANSLATE(B3591, ""en"", ""vi"")"),"Các dự án âm nhạc [E1M2O3T4I5O6N7] với đặc điểm riêng biệt được nhấn mạnh bởi dải cao độ [R1A2N3G4E5] [oc0ta1ve2s3], làm nổi bật chiều sâu cảm xúc của nó. Bài hát này có độ dài [T1M213] giây và không có [I1N2S3T4R5U6M7E8N9T0S1].")</f>
        <v>Các dự án âm nhạc [E1M2O3T4I5O6N7] với đặc điểm riêng biệt được nhấn mạnh bởi dải cao độ [R1A2N3G4E5] [oc0ta1ve2s3], làm nổi bật chiều sâu cảm xúc của nó. Bài hát này có độ dài [T1M213] giây và không có [I1N2S3T4R5U6M7E8N9T0S1].</v>
      </c>
      <c r="D3591" s="2"/>
    </row>
    <row r="3592">
      <c r="A3592" s="1" t="s">
        <v>523</v>
      </c>
      <c r="B3592" s="1" t="s">
        <v>5479</v>
      </c>
      <c r="C3592" s="2" t="str">
        <f>IFERROR(__xludf.DUMMYFUNCTION("GOOGLETRANSLATE(B3592, ""en"", ""vi"")"),"Bản nhạc này sử dụng [[K01E12Y23]3 k4ey5] để tạo ra âm thanh đặc biệt và giàu sức gợi. Ngoài ra, bài hát có thời lượng [T1M213] giây, giúp người nghe hoàn toàn hòa mình vào bầu không khí độc đáo của âm nhạc.")</f>
        <v>Bản nhạc này sử dụng [[K01E12Y23]3 k4ey5] để tạo ra âm thanh đặc biệt và giàu sức gợi. Ngoài ra, bài hát có thời lượng [T1M213] giây, giúp người nghe hoàn toàn hòa mình vào bầu không khí độc đáo của âm nhạc.</v>
      </c>
      <c r="D3592" s="2"/>
    </row>
    <row r="3593">
      <c r="A3593" s="1" t="s">
        <v>1394</v>
      </c>
      <c r="B3593" s="1" t="s">
        <v>5480</v>
      </c>
      <c r="C3593" s="2" t="str">
        <f>IFERROR(__xludf.DUMMYFUNCTION("GOOGLETRANSLATE(B3593, ""en"", ""vi"")"),"Âm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Đ"&amp;"ó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cá"&amp;"ch để tạo ra và khơi gợi cảm xúc thông qua âm thanh.")</f>
        <v>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cách để tạo ra và khơi gợi cảm xúc thông qua âm thanh.</v>
      </c>
      <c r="D3593" s="2"/>
    </row>
    <row r="3594">
      <c r="A3594" s="1" t="s">
        <v>525</v>
      </c>
      <c r="B3594" s="1" t="s">
        <v>5481</v>
      </c>
      <c r="C3594" s="2" t="str">
        <f>IFERROR(__xludf.DUMMYFUNCTION("GOOGLETRANSLATE(B3594, ""en"", ""vi"")"),"Âm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có"&amp;"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nh"&amp;"ạc độc đáo và hấp dẫn.")</f>
        <v>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nhạc độc đáo và hấp dẫn.</v>
      </c>
      <c r="D3594" s="2"/>
    </row>
    <row r="3595">
      <c r="A3595" s="1" t="s">
        <v>217</v>
      </c>
      <c r="B3595" s="1" t="s">
        <v>5482</v>
      </c>
      <c r="C3595" s="2" t="str">
        <f>IFERROR(__xludf.DUMMYFUNCTION("GOOGLETRANSLATE(B3595, ""en"", ""vi"")"),"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t"&amp;"hể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f>
        <v>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v>
      </c>
      <c r="D3595" s="2"/>
    </row>
    <row r="3596">
      <c r="A3596" s="1" t="s">
        <v>2575</v>
      </c>
      <c r="B3596" s="1" t="s">
        <v>5483</v>
      </c>
      <c r="C3596" s="2" t="str">
        <f>IFERROR(__xludf.DUMMYFUNCTION("GOOGLETRANSLATE(B3596, ""en"", ""vi"")"),"Hiệu suất âm nhạc tập trung và có tác động đạt được bằng cách sử dụng dải cao độ nhỏ gọn [R1A2N3G4E5] [oc0ta1ve2s3] và [I1N2S3T4R5U6M7E8N9T0S1] trong bản nhạc, có thời lượng [T1M213] giây.")</f>
        <v>Hiệu suất âm nhạc tập trung và có tác động đạt được bằng cách sử dụng dải cao độ nhỏ gọn [R1A2N3G4E5] [oc0ta1ve2s3] và [I1N2S3T4R5U6M7E8N9T0S1] trong bản nhạc, có thời lượng [T1M213] giây.</v>
      </c>
      <c r="D3596" s="2"/>
    </row>
    <row r="3597">
      <c r="A3597" s="1" t="s">
        <v>992</v>
      </c>
      <c r="B3597" s="1" t="s">
        <v>5484</v>
      </c>
      <c r="C3597" s="2" t="str">
        <f>IFERROR(__xludf.DUMMYFUNCTION("GOOGLETRANSLATE(B3597, ""en"", ""vi"")"),"Đoạn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trải"&amp;" nghiệm âm nhạc nhất quán và hài hòa cho người nghe.")</f>
        <v>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 nghiệm âm nhạc nhất quán và hài hòa cho người nghe.</v>
      </c>
      <c r="D3597" s="2"/>
    </row>
    <row r="3598">
      <c r="A3598" s="1" t="s">
        <v>467</v>
      </c>
      <c r="B3598" s="1" t="s">
        <v>5485</v>
      </c>
      <c r="C3598" s="2" t="str">
        <f>IFERROR(__xludf.DUMMYFUNCTION("GOOGLETRANSLATE(B3598, ""en"", ""vi"")"),"Nhạc trầm [te0mp1o2] với [[K01E12Y23]3 k4ey5] tạo ra âm thanh mạnh mẽ và đáng nhớ, đồng thời bản thân bài hát cũng có độ dài [T1M213] giây.")</f>
        <v>Nhạc trầm [te0mp1o2] với [[K01E12Y23]3 k4ey5] tạo ra âm thanh mạnh mẽ và đáng nhớ, đồng thời bản thân bài hát cũng có độ dài [T1M213] giây.</v>
      </c>
      <c r="D3598" s="2"/>
    </row>
    <row r="3599">
      <c r="A3599" s="1" t="s">
        <v>808</v>
      </c>
      <c r="B3599" s="1" t="s">
        <v>5486</v>
      </c>
      <c r="C3599" s="2" t="str">
        <f>IFERROR(__xludf.DUMMYFUNCTION("GOOGLETRANSLATE(B3599, ""en"", ""vi"")"),"Loại nhạc này có đặc điểm [G1E2N3R4E5] không thể nhầm lẫn, mang đến trải nghiệm nghe đa dạng và sống động với dải cao độ trải dài [R1A2N3G4E5] [oc0ta1ve2s3]. Việc lựa chọn [[K01E12Y23]3 k4ey5] mang lại trải nghiệm quyến rũ và đáng nhớ, được bổ sung bởi nh"&amp;"ịp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phải,"&amp;" giúp bạn dễ dàng theo kịp nhịp điệu đặc biệt của nó.")</f>
        <v>Loại nhạc này có đặc điểm [G1E2N3R4E5] không thể nhầm lẫn, mang đến trải nghiệm nghe đa dạng và sống động với dải cao độ trải dài [R1A2N3G4E5] [oc0ta1ve2s3]. Việc lựa chọn [[K01E12Y23]3 k4ey5] mang lại trải nghiệm quyến rũ và đáng nhớ, được bổ sung bởi nhịp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 giúp bạn dễ dàng theo kịp nhịp điệu đặc biệt của nó.</v>
      </c>
      <c r="D3599" s="2"/>
    </row>
    <row r="3600">
      <c r="A3600" s="1" t="s">
        <v>110</v>
      </c>
      <c r="B3600" s="1" t="s">
        <v>5487</v>
      </c>
      <c r="C3600" s="2" t="str">
        <f>IFERROR(__xludf.DUMMYFUNCTION("GOOGLETRANSLATE(B3600, ""en"", ""vi"")"),"Dải cao độ của âm nhạc [R1A2N3G4E5] [oc0ta1ve2s3] là một tính năng đặc biệt mang lại trải nghiệm nghe đặc biệt và khó quên. Với dải cao độ độc đáo, bản nhạc này nổi bật và mang đến hành trình thính giác có một không hai cho người nghe. Phạm vi nốt nhạc đư"&amp;"ợc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b"&amp;"ản nhạc phải nghe đối với những ai thích trải nghiệm âm nhạc độc đáo và thú vị.")</f>
        <v>Dải cao độ của âm nhạc [R1A2N3G4E5] [oc0ta1ve2s3] là một tính năng đặc biệt mang lại trải nghiệm nghe đặc biệt và khó quên. Với dải cao độ độc đáo, bản nhạc này nổi bật và mang đến hành trình thính giác có một không hai cho người nghe. Phạm vi nốt nhạc được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bản nhạc phải nghe đối với những ai thích trải nghiệm âm nhạc độc đáo và thú vị.</v>
      </c>
      <c r="D3600" s="2"/>
    </row>
    <row r="3601">
      <c r="A3601" s="1" t="s">
        <v>5488</v>
      </c>
      <c r="B3601" s="1" t="s">
        <v>5489</v>
      </c>
      <c r="C3601" s="2" t="str">
        <f>IFERROR(__xludf.DUMMYFUNCTION("GOOGLETRANSLATE(B3601, ""en"", ""vi"")"),"Bài hát này thuộc thể loại [G1E2N3R4E5] và có thời lượng [T1M213] giây. Đồng hồ đo của âm nhạc là [T1I2M3E4_5S6I7G8N9A0T1U2R3E4].")</f>
        <v>Bài hát này thuộc thể loại [G1E2N3R4E5] và có thời lượng [T1M213] giây. Đồng hồ đo của âm nhạc là [T1I2M3E4_5S6I7G8N9A0T1U2R3E4].</v>
      </c>
      <c r="D3601" s="2"/>
    </row>
    <row r="3602">
      <c r="A3602" s="1" t="s">
        <v>754</v>
      </c>
      <c r="B3602" s="1" t="s">
        <v>5490</v>
      </c>
      <c r="C3602" s="2" t="str">
        <f>IFERROR(__xludf.DUMMYFUNCTION("GOOGLETRANSLATE(B3602, ""en"", ""vi"")"),"Bài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nhạ"&amp;"c thể hiện sự vắng mặt của [I1N2S3T4R5U6M7E8N9T0S1] trong sáng tác của nó. [ti0me1 s2ig3na4tu5re6] của bản nhạc là [T1I2M3E4_5S6I7G8N9A0T1U2R3E4].")</f>
        <v>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nhạc thể hiện sự vắng mặt của [I1N2S3T4R5U6M7E8N9T0S1] trong sáng tác của nó. [ti0me1 s2ig3na4tu5re6] của bản nhạc là [T1I2M3E4_5S6I7G8N9A0T1U2R3E4].</v>
      </c>
      <c r="D3602" s="2"/>
    </row>
    <row r="3603">
      <c r="A3603" s="1" t="s">
        <v>284</v>
      </c>
      <c r="B3603" s="1" t="s">
        <v>5491</v>
      </c>
      <c r="C3603" s="2" t="str">
        <f>IFERROR(__xludf.DUMMYFUNCTION("GOOGLETRANSLATE(B3603, ""en"", ""vi"")"),"Bài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"&amp;"việc sử dụng [[K01E12Y23]3 k4ey5], trong khi nhịp điệu cân bằng và không có [I1N2S3T4R5U6M7E8N9T0S1] góp phần tạo nên sức hấp dẫn tổng thể của nó. Với mét [T1I2M3E4_5S6I7G8N9A0T1U2R3E4], bài hát chuyển động với tốc độ vừa phải và phát trong [T1M213] giây,"&amp;" khiến đây trở thành một trải nghiệm âm nhạc thú vị và đáng nhớ.")</f>
        <v>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việc sử dụng [[K01E12Y23]3 k4ey5], trong khi nhịp điệu cân bằng và không có [I1N2S3T4R5U6M7E8N9T0S1] góp phần tạo nên sức hấp dẫn tổng thể của nó. Với mét [T1I2M3E4_5S6I7G8N9A0T1U2R3E4], bài hát chuyển động với tốc độ vừa phải và phát trong [T1M213] giây, khiến đây trở thành một trải nghiệm âm nhạc thú vị và đáng nhớ.</v>
      </c>
      <c r="D3603" s="2"/>
    </row>
    <row r="3604">
      <c r="A3604" s="1" t="s">
        <v>703</v>
      </c>
      <c r="B3604" s="1" t="s">
        <v>5492</v>
      </c>
      <c r="C3604" s="2" t="str">
        <f>IFERROR(__xludf.DUMMYFUNCTION("GOOGLETRANSLATE(B3604, ""en"", ""vi"")"),"Việc sử dụng [[K01E12Y23]3 k4ey5] trong bản nhạc này góp phần tạo nên âm thanh vang và độc đáo. Ngoài ra, [ti0me1 s2ig3na4tu5re6] được sử dụng trong bài hát không hề bình thường, càng làm tăng thêm nét đặc biệt của nó.")</f>
        <v>Việc sử dụng [[K01E12Y23]3 k4ey5] trong bản nhạc này góp phần tạo nên âm thanh vang và độc đáo. Ngoài ra, [ti0me1 s2ig3na4tu5re6] được sử dụng trong bài hát không hề bình thường, càng làm tăng thêm nét đặc biệt của nó.</v>
      </c>
      <c r="D3604" s="2"/>
    </row>
    <row r="3605">
      <c r="A3605" s="1" t="s">
        <v>3043</v>
      </c>
      <c r="B3605" s="1" t="s">
        <v>5493</v>
      </c>
      <c r="C3605" s="2" t="str">
        <f>IFERROR(__xludf.DUMMYFUNCTION("GOOGLETRANSLATE(B3605, ""en"", ""vi"")"),"Bài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d"&amp;"ù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f>
        <v>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v>
      </c>
      <c r="D3605" s="2"/>
    </row>
    <row r="3606">
      <c r="A3606" s="1" t="s">
        <v>1158</v>
      </c>
      <c r="B3606" s="1" t="s">
        <v>5494</v>
      </c>
      <c r="C3606" s="2" t="str">
        <f>IFERROR(__xludf.DUMMYFUNCTION("GOOGLETRANSLATE(B3606, ""en"", ""vi"")"),"Bản nhạc có nhịp điệu nhanh và thể hiện phạm vi cao độ trong [R1A2N3G4E5] [oc0ta1ve2s3].")</f>
        <v>Bản nhạc có nhịp điệu nhanh và thể hiện phạm vi cao độ trong [R1A2N3G4E5] [oc0ta1ve2s3].</v>
      </c>
      <c r="D3606" s="2"/>
    </row>
    <row r="3607">
      <c r="A3607" s="1" t="s">
        <v>5495</v>
      </c>
      <c r="B3607" s="1" t="s">
        <v>5496</v>
      </c>
      <c r="C3607" s="2" t="str">
        <f>IFERROR(__xludf.DUMMYFUNCTION("GOOGLETRANSLATE(B3607, ""en"", ""vi"")"),"Âm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7si8"&amp;"gn9at0ur1e2]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t"&amp;"rong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f>
        <v>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v>
      </c>
      <c r="D3607" s="2"/>
    </row>
    <row r="3608">
      <c r="A3608" s="1" t="s">
        <v>5497</v>
      </c>
      <c r="B3608" s="1" t="s">
        <v>5498</v>
      </c>
      <c r="C3608" s="2" t="str">
        <f>IFERROR(__xludf.DUMMYFUNCTION("GOOGLETRANSLATE(B3608, ""en"", ""vi"")"),"Bài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nhịp"&amp;"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f>
        <v>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v>
      </c>
      <c r="D3608" s="2"/>
    </row>
    <row r="3609">
      <c r="A3609" s="1" t="s">
        <v>1304</v>
      </c>
      <c r="B3609" s="1" t="s">
        <v>5499</v>
      </c>
      <c r="C3609" s="2" t="str">
        <f>IFERROR(__xludf.DUMMYFUNCTION("GOOGLETRANSLATE(B3609, ""en"", ""vi"")"),"Bản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"&amp;"bố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nh"&amp;"ẹ nhàng và giàu sức gợi.")</f>
        <v>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nhẹ nhàng và giàu sức gợi.</v>
      </c>
      <c r="D3609" s="2"/>
    </row>
    <row r="3610">
      <c r="A3610" s="1" t="s">
        <v>1328</v>
      </c>
      <c r="B3610" s="1" t="s">
        <v>5500</v>
      </c>
      <c r="C3610" s="2" t="str">
        <f>IFERROR(__xludf.DUMMYFUNCTION("GOOGLETRANSLATE(B3610,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"&amp;"nặng nề bởi phong cách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nặng nề bởi phong cách [G1E2N3R4E5].</v>
      </c>
      <c r="D3610" s="2"/>
    </row>
    <row r="3611">
      <c r="A3611" s="1" t="s">
        <v>412</v>
      </c>
      <c r="B3611" s="1" t="s">
        <v>5501</v>
      </c>
      <c r="C3611" s="2" t="str">
        <f>IFERROR(__xludf.DUMMYFUNCTION("GOOGLETRANSLATE(B3611, ""en"", ""vi"")"),"Âm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c"&amp;"ho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"&amp;"khiến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[[T01I12M23E34_45S56I67G78N89A90T01U12R23E"&amp;"34]4 t5im6e 7si8gn9at0ur1e2] đảm bảo rằng bài hát chuyển động với nhịp độ nhẹ nhàng, cho phép người nghe tận hưởng trọn vẹn cảm xúc mà âm nhạc gợi lên. Cuối cùng, âm nhạc mang lại cảm giác [E1M2O3T4I5O6N7] thực sự khó quên.")</f>
        <v>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[[T01I12M23E34_45S56I67G78N89A90T01U12R23E34]4 t5im6e 7si8gn9at0ur1e2] đảm bảo rằng bài hát chuyển động với nhịp độ nhẹ nhàng, cho phép người nghe tận hưởng trọn vẹn cảm xúc mà âm nhạc gợi lên. Cuối cùng, âm nhạc mang lại cảm giác [E1M2O3T4I5O6N7] thực sự khó quên.</v>
      </c>
      <c r="D3611" s="2"/>
    </row>
    <row r="3612">
      <c r="A3612" s="1" t="s">
        <v>1204</v>
      </c>
      <c r="B3612" s="1" t="s">
        <v>5502</v>
      </c>
      <c r="C3612" s="2" t="str">
        <f>IFERROR(__xludf.DUMMYFUNCTION("GOOGLETRANSLATE(B3612, ""en"", ""vi"")"),"[[K01E12Y23]3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"&amp;"giả. Sự kết hợp giữa [ke0y1] đặc biệt và [te0mp1o2] êm dịu có thể gợi lên những cảm xúc và cảm giác khác nhau, khiến bản nhạc này trở nên nổi bật và dễ chịu khi nghe.")</f>
        <v>[[K01E12Y23]3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giả. Sự kết hợp giữa [ke0y1] đặc biệt và [te0mp1o2] êm dịu có thể gợi lên những cảm xúc và cảm giác khác nhau, khiến bản nhạc này trở nên nổi bật và dễ chịu khi nghe.</v>
      </c>
      <c r="D3612" s="2"/>
    </row>
    <row r="3613">
      <c r="A3613" s="1" t="s">
        <v>314</v>
      </c>
      <c r="B3613" s="1" t="s">
        <v>5503</v>
      </c>
      <c r="C3613" s="2" t="str">
        <f>IFERROR(__xludf.DUMMYFUNCTION("GOOGLETRANSLATE(B3613, ""en"", ""vi"")"),"Âm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[T1I2M3E4_5S6I7G8N9A0T1U2R3"&amp;"E4] trong khi được phát ở tốc độ trung bình.")</f>
        <v>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[T1I2M3E4_5S6I7G8N9A0T1U2R3E4] trong khi được phát ở tốc độ trung bình.</v>
      </c>
      <c r="D3613" s="2"/>
    </row>
    <row r="3614">
      <c r="A3614" s="1" t="s">
        <v>271</v>
      </c>
      <c r="B3614" s="1" t="s">
        <v>5504</v>
      </c>
      <c r="C3614" s="2" t="str">
        <f>IFERROR(__xludf.DUMMYFUNCTION("GOOGLETRANSLATE(B3614, ""en"", ""vi"")"),"Phạm vi cao độ của bản nhạc này là [R1A2N3G4E5] [oc0ta1ve2s3] mang lại trải nghiệm nghe độc ​​đáo và đáng nhớ, trong khi [[K01E12Y23]3 k4ey5] mang lại chất lượng cảm xúc đặc biệt. Với độ dài [T1M213] giây, bài hát lôi cuốn với nhịp điệu nhẹ nhàng và êm dị"&amp;"u, không hề có [I1N2S3T4R5U6M7E8N9T0S1]. [[T01I12M23E34_45S56I67G78N89A90T01U12R23E34]4 t5im6e 7si8gn9at0ur1e2] và âm thanh chậm [te0mp1o2] càng góp phần tạo nên sự khác biệt, thể hiện âm thanh [G1E2N3R4E5] không thể nhầm lẫn, đặc trưng cho tác phẩm đáng "&amp;"chú ý này.")</f>
        <v>Phạm vi cao độ của bản nhạc này là [R1A2N3G4E5] [oc0ta1ve2s3] mang lại trải nghiệm nghe độc ​​đáo và đáng nhớ, trong khi [[K01E12Y23]3 k4ey5] mang lại chất lượng cảm xúc đặc biệt. Với độ dài [T1M213] giây, bài hát lôi cuốn với nhịp điệu nhẹ nhàng và êm dịu, không hề có [I1N2S3T4R5U6M7E8N9T0S1]. [[T01I12M23E34_45S56I67G78N89A90T01U12R23E34]4 t5im6e 7si8gn9at0ur1e2] và âm thanh chậm [te0mp1o2] càng góp phần tạo nên sự khác biệt, thể hiện âm thanh [G1E2N3R4E5] không thể nhầm lẫn, đặc trưng cho tác phẩm đáng chú ý này.</v>
      </c>
      <c r="D3614" s="2"/>
    </row>
    <row r="3615">
      <c r="A3615" s="1" t="s">
        <v>5505</v>
      </c>
      <c r="B3615" s="1" t="s">
        <v>5506</v>
      </c>
      <c r="C3615" s="2" t="str">
        <f>IFERROR(__xludf.DUMMYFUNCTION("GOOGLETRANSLATE(B3615, ""en"", ""vi"")"),"Việc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nhịp"&amp;"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dụ"&amp;"ng các yếu tố âm nhạc một cách sáng tạo và khả năng khơi gợi phản ứng cảm xúc cụ thể ở người nghe.")</f>
        <v>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dụng các yếu tố âm nhạc một cách sáng tạo và khả năng khơi gợi phản ứng cảm xúc cụ thể ở người nghe.</v>
      </c>
      <c r="D3615" s="2"/>
    </row>
    <row r="3616">
      <c r="A3616" s="1" t="s">
        <v>5507</v>
      </c>
      <c r="B3616" s="1" t="s">
        <v>5508</v>
      </c>
      <c r="C3616" s="2" t="str">
        <f>IFERROR(__xludf.DUMMYFUNCTION("GOOGLETRANSLATE(B3616, ""en"", ""vi"")"),"Bài hát này phát trong [T1M213] giây, có nhịp điệu rất yên tĩnh và nằm ngoài ranh giới điển hình của thể loại [G1E2N3R4E5].")</f>
        <v>Bài hát này phát trong [T1M213] giây, có nhịp điệu rất yên tĩnh và nằm ngoài ranh giới điển hình của thể loại [G1E2N3R4E5].</v>
      </c>
      <c r="D3616" s="2"/>
    </row>
    <row r="3617">
      <c r="A3617" s="1" t="s">
        <v>5509</v>
      </c>
      <c r="B3617" s="1" t="s">
        <v>5510</v>
      </c>
      <c r="C3617" s="2" t="str">
        <f>IFERROR(__xludf.DUMMYFUNCTION("GOOGLETRANSLATE(B3617, ""en"", ""vi"")"),"[[K01E12Y23]3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thể"&amp;" loại [G1E2N3R4E5]. Với [[N01U12M23_34B45A56R67S78]8 b9ar0s1] tạo nên bài hát này, phần sáng tác độc đáo của nó thực sự nổi bật.")</f>
        <v>[[K01E12Y23]3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 loại [G1E2N3R4E5]. Với [[N01U12M23_34B45A56R67S78]8 b9ar0s1] tạo nên bài hát này, phần sáng tác độc đáo của nó thực sự nổi bật.</v>
      </c>
      <c r="D3617" s="2"/>
    </row>
    <row r="3618">
      <c r="A3618" s="1" t="s">
        <v>271</v>
      </c>
      <c r="B3618" s="1" t="s">
        <v>5511</v>
      </c>
      <c r="C3618" s="2" t="str">
        <f>IFERROR(__xludf.DUMMYFUNCTION("GOOGLETRANSLATE(B3618, ""en"", ""vi"")"),"Với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như"&amp;"ng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f>
        <v>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v>
      </c>
      <c r="D3618" s="2"/>
    </row>
    <row r="3619">
      <c r="A3619" s="1" t="s">
        <v>5512</v>
      </c>
      <c r="B3619" s="1" t="s">
        <v>5513</v>
      </c>
      <c r="C3619" s="2" t="str">
        <f>IFERROR(__xludf.DUMMYFUNCTION("GOOGLETRANSLATE(B3619, ""en"", ""vi"")"),"Với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"&amp;"trọng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ch"&amp;"o bất kỳ ai nghe.")</f>
        <v>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cho bất kỳ ai nghe.</v>
      </c>
      <c r="D3619" s="2"/>
    </row>
    <row r="3620">
      <c r="A3620" s="1" t="s">
        <v>352</v>
      </c>
      <c r="B3620" s="1" t="s">
        <v>5514</v>
      </c>
      <c r="C3620" s="2" t="str">
        <f>IFERROR(__xludf.DUMMYFUNCTION("GOOGLETRANSLATE(B3620, ""en"", ""vi"")"),"Bài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Đồn"&amp;"g hồ đo của nhạc là [T1I2M3E4_5S6I7G8N9A0T1U2R3E4], trong khi [te0mp1o2] vẫn ở mức vừa phải. Đặc tính tổng thể của âm nhạc được xác định bởi [E1M2O3T4I5O6N7].")</f>
        <v>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Đồng hồ đo của nhạc là [T1I2M3E4_5S6I7G8N9A0T1U2R3E4], trong khi [te0mp1o2] vẫn ở mức vừa phải. Đặc tính tổng thể của âm nhạc được xác định bởi [E1M2O3T4I5O6N7].</v>
      </c>
      <c r="D3620" s="2"/>
    </row>
    <row r="3621">
      <c r="A3621" s="1" t="s">
        <v>414</v>
      </c>
      <c r="B3621" s="1" t="s">
        <v>5515</v>
      </c>
      <c r="C3621" s="2" t="str">
        <f>IFERROR(__xludf.DUMMYFUNCTION("GOOGLETRANSLATE(B3621, ""en"", ""vi"")"),"Bản nhạc thể hiện phạm vi cao độ trong [R1A2N3G4E5] [oc0ta1ve2s3] và [[K01E12Y23]3 k4ey5] thêm hương vị độc đáo cho bản nhạc này. Ngoài ra, thời lượng của bài hát này là [T1M213] giây.")</f>
        <v>Bản nhạc thể hiện phạm vi cao độ trong [R1A2N3G4E5] [oc0ta1ve2s3] và [[K01E12Y23]3 k4ey5] thêm hương vị độc đáo cho bản nhạc này. Ngoài ra, thời lượng của bài hát này là [T1M213] giây.</v>
      </c>
      <c r="D3621" s="2"/>
    </row>
    <row r="3622">
      <c r="A3622" s="1" t="s">
        <v>5516</v>
      </c>
      <c r="B3622" s="1" t="s">
        <v>5517</v>
      </c>
      <c r="C3622" s="2" t="str">
        <f>IFERROR(__xludf.DUMMYFUNCTION("GOOGLETRANSLATE(B3622, ""en"", ""vi"")"),"Bài hát này sử dụng [ti0me1 s2ig3na4tu5re6] không chuẩn, đồng thời có nhịp nhanh không quá nhanh cũng không quá chậm. [I1N2S3T4R5U6M7E8N9T0S1] không có trong phần phối khí của bài hát này.")</f>
        <v>Bài hát này sử dụng [ti0me1 s2ig3na4tu5re6] không chuẩn, đồng thời có nhịp nhanh không quá nhanh cũng không quá chậm. [I1N2S3T4R5U6M7E8N9T0S1] không có trong phần phối khí của bài hát này.</v>
      </c>
      <c r="D3622" s="2"/>
    </row>
    <row r="3623">
      <c r="A3623" s="1" t="s">
        <v>5518</v>
      </c>
      <c r="B3623" s="1" t="s">
        <v>5519</v>
      </c>
      <c r="C3623" s="2" t="str">
        <f>IFERROR(__xludf.DUMMYFUNCTION("GOOGLETRANSLATE(B3623, ""en"", ""vi"")"),"[ke0y1]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f>
        <v>[ke0y1]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v>
      </c>
      <c r="D3623" s="2"/>
    </row>
    <row r="3624">
      <c r="A3624" s="1" t="s">
        <v>248</v>
      </c>
      <c r="B3624" s="1" t="s">
        <v>5520</v>
      </c>
      <c r="C3624" s="2" t="str">
        <f>IFERROR(__xludf.DUMMYFUNCTION("GOOGLETRANSLATE(B3624, ""en"", ""vi"")"),"Âm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B"&amp;"ài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8[T91I02M13E24_35S46I57G68N79A80T91U02R13E24"&amp;"]3] và được chơi ở tốc độ nhanh. Loại nhạc này nổi tiếng vì truyền tải cảm giác [E1M2O3T4I5O6N7] và có cấu trúc xoay quanh [[N01U12M23_34B45A56R67S78]8 b9ar0s1], tạo ra trải nghiệm nghe độc ​​đáo và quyến rũ.")</f>
        <v>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8[T91I02M13E24_35S46I57G68N79A80T91U02R13E24]3] và được chơi ở tốc độ nhanh. Loại nhạc này nổi tiếng vì truyền tải cảm giác [E1M2O3T4I5O6N7] và có cấu trúc xoay quanh [[N01U12M23_34B45A56R67S78]8 b9ar0s1], tạo ra trải nghiệm nghe độc ​​đáo và quyến rũ.</v>
      </c>
      <c r="D3624" s="2"/>
    </row>
    <row r="3625">
      <c r="A3625" s="1" t="s">
        <v>1243</v>
      </c>
      <c r="B3625" s="1" t="s">
        <v>5521</v>
      </c>
      <c r="C3625" s="2" t="str">
        <f>IFERROR(__xludf.DUMMYFUNCTION("GOOGLETRANSLATE(B3625,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"&amp;"có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"&amp;"bị ảnh hưởng nhiều bởi các quy ước của thể loại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bị ảnh hưởng nhiều bởi các quy ước của thể loại [G1E2N3R4E5].</v>
      </c>
      <c r="D3625" s="2"/>
    </row>
    <row r="3626">
      <c r="A3626" s="1" t="s">
        <v>1375</v>
      </c>
      <c r="B3626" s="1" t="s">
        <v>5522</v>
      </c>
      <c r="C3626" s="2" t="str">
        <f>IFERROR(__xludf.DUMMYFUNCTION("GOOGLETRANSLATE(B3626, ""en"", ""vi"")"),"Đoạn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lại"&amp;" cảm giác nhịp nhàng độc đáo. Với âm vực ấn tượng và nhịp điệu hấp dẫn, bản nhạc này chắc chắn sẽ để lại ấn tượng lâu dài cho bất kỳ ai nghe nó.")</f>
        <v>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 cảm giác nhịp nhàng độc đáo. Với âm vực ấn tượng và nhịp điệu hấp dẫn, bản nhạc này chắc chắn sẽ để lại ấn tượng lâu dài cho bất kỳ ai nghe nó.</v>
      </c>
      <c r="D3626" s="2"/>
    </row>
    <row r="3627">
      <c r="A3627" s="1" t="s">
        <v>5523</v>
      </c>
      <c r="B3627" s="1" t="s">
        <v>5524</v>
      </c>
      <c r="C3627" s="2" t="str">
        <f>IFERROR(__xludf.DUMMYFUNCTION("GOOGLETRANSLATE(B3627, ""en"", ""vi"")"),"Bài hát này dài [T1M213] giây với [ti0me1 s2ig3na4tu5re6] độc đáo. Nó có tốc độ vừa phải và không phù hợp với các quy ước của kiểu [G1E2N3R4E5]. Bài hát kéo dài khoảng [[N01U12M23_34B45A56R67S78]8 b9ar0s1].")</f>
        <v>Bài hát này dài [T1M213] giây với [ti0me1 s2ig3na4tu5re6] độc đáo. Nó có tốc độ vừa phải và không phù hợp với các quy ước của kiểu [G1E2N3R4E5]. Bài hát kéo dài khoảng [[N01U12M23_34B45A56R67S78]8 b9ar0s1].</v>
      </c>
      <c r="D3627" s="2"/>
    </row>
    <row r="3628">
      <c r="A3628" s="1" t="s">
        <v>2749</v>
      </c>
      <c r="B3628" s="1" t="s">
        <v>5525</v>
      </c>
      <c r="C3628" s="2" t="str">
        <f>IFERROR(__xludf.DUMMYFUNCTION("GOOGLETRANSLATE(B3628, ""en"", ""vi"")"),"Bản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n"&amp;"hiên,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f>
        <v>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v>
      </c>
      <c r="D3628" s="2"/>
    </row>
    <row r="3629">
      <c r="A3629" s="1" t="s">
        <v>360</v>
      </c>
      <c r="B3629" s="1" t="s">
        <v>5526</v>
      </c>
      <c r="C3629" s="2" t="str">
        <f>IFERROR(__xludf.DUMMYFUNCTION("GOOGLETRANSLATE(B3629, ""en"", ""vi"")"),"Bài hát này có nhịp [te0mp1o2] nhanh và thời gian chạy là [T1M213] giây. Nhịp điệu của bài hát cân bằng, không quá nhanh cũng không quá chậm.")</f>
        <v>Bài hát này có nhịp [te0mp1o2] nhanh và thời gian chạy là [T1M213] giây. Nhịp điệu của bài hát cân bằng, không quá nhanh cũng không quá chậm.</v>
      </c>
      <c r="D3629" s="2"/>
    </row>
    <row r="3630">
      <c r="A3630" s="1" t="s">
        <v>1609</v>
      </c>
      <c r="B3630" s="1" t="s">
        <v>5527</v>
      </c>
      <c r="C3630" s="2" t="str">
        <f>IFERROR(__xludf.DUMMYFUNCTION("GOOGLETRANSLATE(B3630, ""en"", ""vi"")"),"Loại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xếp"&amp;"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[[N01U12M23"&amp;"_34B45A56R67S78]8 b9ar0s1], tạo nên một sáng tác âm nhạc đáng chú ý.")</f>
        <v>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[[N01U12M23_34B45A56R67S78]8 b9ar0s1], tạo nên một sáng tác âm nhạc đáng chú ý.</v>
      </c>
      <c r="D3630" s="2"/>
    </row>
    <row r="3631">
      <c r="A3631" s="1" t="s">
        <v>797</v>
      </c>
      <c r="B3631" s="1" t="s">
        <v>5528</v>
      </c>
      <c r="C3631" s="2" t="str">
        <f>IFERROR(__xludf.DUMMYFUNCTION("GOOGLETRANSLATE(B3631, ""en"", ""vi"")"),"Bài hát tiến triển trong [[N01U12M23_34B45A56R67S78]8 b9ar0s1].")</f>
        <v>Bài hát tiến triển trong [[N01U12M23_34B45A56R67S78]8 b9ar0s1].</v>
      </c>
      <c r="D3631" s="2"/>
    </row>
    <row r="3632">
      <c r="A3632" s="1" t="s">
        <v>5529</v>
      </c>
      <c r="B3632" s="1" t="s">
        <v>5530</v>
      </c>
      <c r="C3632" s="2" t="str">
        <f>IFERROR(__xludf.DUMMYFUNCTION("GOOGLETRANSLATE(B3632, ""en"", ""vi"")"),"Bản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phổ"&amp;" biến. Hơn nữa, không có [I1N2S3T4R5U6M7E8N9T0S1] được sử dụng trong bản sáng tác này, khiến nó trở thành một bản nhạc thực sự đặc biệt.")</f>
        <v>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 biến. Hơn nữa, không có [I1N2S3T4R5U6M7E8N9T0S1] được sử dụng trong bản sáng tác này, khiến nó trở thành một bản nhạc thực sự đặc biệt.</v>
      </c>
      <c r="D3632" s="2"/>
    </row>
    <row r="3633">
      <c r="A3633" s="1" t="s">
        <v>5531</v>
      </c>
      <c r="B3633" s="1" t="s">
        <v>5532</v>
      </c>
      <c r="C3633" s="2" t="str">
        <f>IFERROR(__xludf.DUMMYFUNCTION("GOOGLETRANSLATE(B3633, ""en"", ""vi"")"),"Phạm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t"&amp;"hiếu nhạc cụ, âm nhạc vẫn duy trì [te0mp1o2] nhanh, góp phần tạo nên [E1M2O3T4I5O6N7] được xác định. Xuyên suốt bài hát, người nghe có thể đánh giá cao [[N01U12M23_34B45A56R67S78]8 b9ar0s1] khả năng sáng tác âm nhạc lôi cuốn.")</f>
        <v>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thiếu nhạc cụ, âm nhạc vẫn duy trì [te0mp1o2] nhanh, góp phần tạo nên [E1M2O3T4I5O6N7] được xác định. Xuyên suốt bài hát, người nghe có thể đánh giá cao [[N01U12M23_34B45A56R67S78]8 b9ar0s1] khả năng sáng tác âm nhạc lôi cuốn.</v>
      </c>
      <c r="D3633" s="2"/>
    </row>
    <row r="3634">
      <c r="A3634" s="1" t="s">
        <v>5533</v>
      </c>
      <c r="B3634" s="1" t="s">
        <v>5534</v>
      </c>
      <c r="C3634" s="2" t="str">
        <f>IFERROR(__xludf.DUMMYFUNCTION("GOOGLETRANSLATE(B3634, ""en"", ""vi"")"),"Bản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f>
        <v>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v>
      </c>
      <c r="D3634" s="2"/>
    </row>
    <row r="3635">
      <c r="A3635" s="1" t="s">
        <v>1549</v>
      </c>
      <c r="B3635" s="1" t="s">
        <v>5535</v>
      </c>
      <c r="C3635" s="2" t="str">
        <f>IFERROR(__xludf.DUMMYFUNCTION("GOOGLETRANSLATE(B3635, ""en"", ""vi"")"),"Phạm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t"&amp;"heo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n"&amp;"hạc độc đáo, khác biệt với âm thanh [G1E2N3R4E5] điển hình.")</f>
        <v>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nhạc độc đáo, khác biệt với âm thanh [G1E2N3R4E5] điển hình.</v>
      </c>
      <c r="D3635" s="2"/>
    </row>
    <row r="3636">
      <c r="A3636" s="1" t="s">
        <v>194</v>
      </c>
      <c r="B3636" s="1" t="s">
        <v>5536</v>
      </c>
      <c r="C3636" s="2" t="str">
        <f>IFERROR(__xludf.DUMMYFUNCTION("GOOGLETRANSLATE(B3636, ""en"", ""vi"")"),"Phạm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"&amp;"nhịp điệu tràn đầy năng lượng, trong khi [I1N2S3T4R5U6M7E8N9T0S1] thêm chiều sâu và kết cấu cho bố cục. Theo nhịp [T1I2M3E4_5S6I7G8N9A0T1U2R3E4], âm nhạc duy trì mức trung bình [te0mp1o2] và lấp đầy không khí bằng [E1M2O3T4I5O6N7].")</f>
        <v>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nhịp điệu tràn đầy năng lượng, trong khi [I1N2S3T4R5U6M7E8N9T0S1] thêm chiều sâu và kết cấu cho bố cục. Theo nhịp [T1I2M3E4_5S6I7G8N9A0T1U2R3E4], âm nhạc duy trì mức trung bình [te0mp1o2] và lấp đầy không khí bằng [E1M2O3T4I5O6N7].</v>
      </c>
      <c r="D3636" s="2"/>
    </row>
    <row r="3637">
      <c r="A3637" s="1" t="s">
        <v>5537</v>
      </c>
      <c r="B3637" s="1" t="s">
        <v>5538</v>
      </c>
      <c r="C3637" s="2" t="str">
        <f>IFERROR(__xludf.DUMMYFUNCTION("GOOGLETRANSLATE(B3637,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n"&amp;"hịp điệu chậm, bài hát này thể hiện âm thanh riêng biệt của [G1E2N3R4E5]. Bao gồm [[N01U12M23_34B45A56R67S78]8 b9ar0s1], âm nhạc thể hiện sự cân bằng hoàn hảo giữa các yếu tố âm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nhịp điệu chậm, bài hát này thể hiện âm thanh riêng biệt của [G1E2N3R4E5]. Bao gồm [[N01U12M23_34B45A56R67S78]8 b9ar0s1], âm nhạc thể hiện sự cân bằng hoàn hảo giữa các yếu tố âm nhạc.</v>
      </c>
      <c r="D3637" s="2"/>
    </row>
    <row r="3638">
      <c r="A3638" s="1" t="s">
        <v>3626</v>
      </c>
      <c r="B3638" s="1" t="s">
        <v>5539</v>
      </c>
      <c r="C3638" s="2" t="str">
        <f>IFERROR(__xludf.DUMMYFUNCTION("GOOGLETRANSLATE(B3638, ""en"", ""vi"")"),"Phạm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bà"&amp;"i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g"&amp;"ồm [[N01U12M23_34B45A56R67S78]8 b9ar0s1], sáng tác này thể hiện sự hòa trộn độc đáo giữa các yếu tố âm nhạc làm say đắm người nghe.")</f>
        <v>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gồm [[N01U12M23_34B45A56R67S78]8 b9ar0s1], sáng tác này thể hiện sự hòa trộn độc đáo giữa các yếu tố âm nhạc làm say đắm người nghe.</v>
      </c>
      <c r="D3638" s="2"/>
    </row>
    <row r="3639">
      <c r="A3639" s="1" t="s">
        <v>3506</v>
      </c>
      <c r="B3639" s="1" t="s">
        <v>5540</v>
      </c>
      <c r="C3639" s="2" t="str">
        <f>IFERROR(__xludf.DUMMYFUNCTION("GOOGLETRANSLATE(B3639, ""en"", ""vi"")"),"Với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được"&amp;" nâng cao nhờ việc sử dụng khéo léo [I1N2S3T4R5U6M7E8N9T0S1]. Nó tuân theo [[T01I12M23E34_45S56I67G78N89A90T01U12R23E34]4 t5im6e 7si8gn9at0ur1e2], chơi với tốc độ nhàn nhã, trong khi tỏa ra [E1M2O3T4I5O6N7]. Khi đắm mình trong hành trình âm nhạc này, bạn "&amp;"sẽ khám phá [[N01U12M23_34B45A56R67S78]8 b9ar0s1] để đếm và thưởng thức.")</f>
        <v>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 nâng cao nhờ việc sử dụng khéo léo [I1N2S3T4R5U6M7E8N9T0S1]. Nó tuân theo [[T01I12M23E34_45S56I67G78N89A90T01U12R23E34]4 t5im6e 7si8gn9at0ur1e2], chơi với tốc độ nhàn nhã, trong khi tỏa ra [E1M2O3T4I5O6N7]. Khi đắm mình trong hành trình âm nhạc này, bạn sẽ khám phá [[N01U12M23_34B45A56R67S78]8 b9ar0s1] để đếm và thưởng thức.</v>
      </c>
      <c r="D3639" s="2"/>
    </row>
    <row r="3640">
      <c r="A3640" s="1" t="s">
        <v>53</v>
      </c>
      <c r="B3640" s="1" t="s">
        <v>5541</v>
      </c>
      <c r="C3640" s="2" t="str">
        <f>IFERROR(__xludf.DUMMYFUNCTION("GOOGLETRANSLATE(B3640, ""en"", ""vi"")"),"Đặc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nê"&amp;"n sự khác biệt của nó. Nhìn chung, những yếu tố này kết hợp với nhau để tạo ra trải nghiệm âm nhạc mạnh mẽ và giàu cảm xúc.")</f>
        <v>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nên sự khác biệt của nó. Nhìn chung, những yếu tố này kết hợp với nhau để tạo ra trải nghiệm âm nhạc mạnh mẽ và giàu cảm xúc.</v>
      </c>
      <c r="D3640" s="2"/>
    </row>
    <row r="3641">
      <c r="A3641" s="1" t="s">
        <v>2145</v>
      </c>
      <c r="B3641" s="1" t="s">
        <v>5542</v>
      </c>
      <c r="C3641" s="2" t="str">
        <f>IFERROR(__xludf.DUMMYFUNCTION("GOOGLETRANSLATE(B3641, ""en"", ""vi"")"),"Bài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"&amp;"người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"&amp;"tạo thêm sự phức tạp và hấp dẫn cho âm nhạc, khiến nó trở thành một trải nghiệm nghe hấp dẫn và thú vị.")</f>
        <v>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tạo thêm sự phức tạp và hấp dẫn cho âm nhạc, khiến nó trở thành một trải nghiệm nghe hấp dẫn và thú vị.</v>
      </c>
      <c r="D3641" s="2"/>
    </row>
    <row r="3642">
      <c r="A3642" s="1" t="s">
        <v>2537</v>
      </c>
      <c r="B3642" s="1" t="s">
        <v>5543</v>
      </c>
      <c r="C3642" s="2" t="str">
        <f>IFERROR(__xludf.DUMMYFUNCTION("GOOGLETRANSLATE(B3642, ""en"", ""vi"")"),"Việc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ngh"&amp;"iệm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f>
        <v>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v>
      </c>
      <c r="D3642" s="2"/>
    </row>
    <row r="3643">
      <c r="A3643" s="1" t="s">
        <v>5544</v>
      </c>
      <c r="B3643" s="1" t="s">
        <v>5545</v>
      </c>
      <c r="C3643" s="2" t="str">
        <f>IFERROR(__xludf.DUMMYFUNCTION("GOOGLETRANSLATE(B3643, ""en"", ""vi"")"),"Bài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"&amp;"của bài hát này không bình thường, càng làm tăng thêm nét độc đáo và khác biệt của nó.")</f>
        <v>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của bài hát này không bình thường, càng làm tăng thêm nét độc đáo và khác biệt của nó.</v>
      </c>
      <c r="D3643" s="2"/>
    </row>
    <row r="3644">
      <c r="A3644" s="1" t="s">
        <v>783</v>
      </c>
      <c r="B3644" s="1" t="s">
        <v>5546</v>
      </c>
      <c r="C3644" s="2" t="str">
        <f>IFERROR(__xludf.DUMMYFUNCTION("GOOGLETRANSLATE(B3644, ""en"", ""vi"")"),"Loại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mà"&amp;".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c"&amp;"ách [G1E2N3R4E5], khiến nó trở thành một bản nhạc độc đáo và hấp dẫn.")</f>
        <v>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cách [G1E2N3R4E5], khiến nó trở thành một bản nhạc độc đáo và hấp dẫn.</v>
      </c>
      <c r="D3644" s="2"/>
    </row>
    <row r="3645">
      <c r="A3645" s="1" t="s">
        <v>2014</v>
      </c>
      <c r="B3645" s="1" t="s">
        <v>5547</v>
      </c>
      <c r="C3645" s="2" t="str">
        <f>IFERROR(__xludf.DUMMYFUNCTION("GOOGLETRANSLATE(B3645, ""en"", ""vi"")"),"Bài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"&amp;"hát, có nhiều khía cạnh khiến bản nhạc này trở nên nổi bật.")</f>
        <v>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hát, có nhiều khía cạnh khiến bản nhạc này trở nên nổi bật.</v>
      </c>
      <c r="D3645" s="2"/>
    </row>
    <row r="3646">
      <c r="A3646" s="1" t="s">
        <v>5548</v>
      </c>
      <c r="B3646" s="1" t="s">
        <v>5549</v>
      </c>
      <c r="C3646" s="2" t="str">
        <f>IFERROR(__xludf.DUMMYFUNCTION("GOOGLETRANSLATE(B3646, ""en"", ""vi"")"),"[ke0y1]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[[N01U12M23_34B45A56R67S7"&amp;"8]8 b9ar0s1]. Nhìn chung, bố cục cho thấy các yếu tố âm nhạc quan trọng như [ke0y1] và nhạc cụ có thể tác động lớn đến tâm trạng và bầu không khí chung của bài hát như thế nào.")</f>
        <v>[ke0y1]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[[N01U12M23_34B45A56R67S78]8 b9ar0s1]. Nhìn chung, bố cục cho thấy các yếu tố âm nhạc quan trọng như [ke0y1] và nhạc cụ có thể tác động lớn đến tâm trạng và bầu không khí chung của bài hát như thế nào.</v>
      </c>
      <c r="D3646" s="2"/>
    </row>
    <row r="3647">
      <c r="A3647" s="1" t="s">
        <v>110</v>
      </c>
      <c r="B3647" s="1" t="s">
        <v>5550</v>
      </c>
      <c r="C3647" s="2" t="str">
        <f>IFERROR(__xludf.DUMMYFUNCTION("GOOGLETRANSLATE(B3647, ""en"", ""vi"")"),"Phạm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thôn"&amp;"g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c"&amp;"hế về phạm vi cao độ hạn chế có thể được coi là một cơ hội sáng tạo, khuyến khích các nhạc sĩ khám phá những cách mới để thể hiện bản thân trong ranh giới của thể loại hoặc phong cách mà họ đã chọn.")</f>
        <v>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chế về phạm vi cao độ hạn chế có thể được coi là một cơ hội sáng tạo, khuyến khích các nhạc sĩ khám phá những cách mới để thể hiện bản thân trong ranh giới của thể loại hoặc phong cách mà họ đã chọn.</v>
      </c>
      <c r="D3647" s="2"/>
    </row>
    <row r="3648">
      <c r="A3648" s="1" t="s">
        <v>5551</v>
      </c>
      <c r="B3648" s="1" t="s">
        <v>5552</v>
      </c>
      <c r="C3648" s="2" t="str">
        <f>IFERROR(__xludf.DUMMYFUNCTION("GOOGLETRANSLATE(B3648, ""en"", ""vi"")"),"Với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tr"&amp;"ên [[T01I12M23E34_45S56I67G78N89A90T01U12R23E34]4 t5im6e 7si8gn9at0ur1e2] và duy trì nhịp độ vừa phải. Đắm mình trong các quy ước của phong cách [G1E2N3R4E5], bài hát này bao gồm [[N01U12M23_34B45A56R67S78]8 b9ar0s1] góp phần tạo nên tổng thể của nó.")</f>
        <v>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trên [[T01I12M23E34_45S56I67G78N89A90T01U12R23E34]4 t5im6e 7si8gn9at0ur1e2] và duy trì nhịp độ vừa phải. Đắm mình trong các quy ước của phong cách [G1E2N3R4E5], bài hát này bao gồm [[N01U12M23_34B45A56R67S78]8 b9ar0s1] góp phần tạo nên tổng thể của nó.</v>
      </c>
      <c r="D3648" s="2"/>
    </row>
    <row r="3649">
      <c r="A3649" s="1" t="s">
        <v>5553</v>
      </c>
      <c r="B3649" s="1" t="s">
        <v>5554</v>
      </c>
      <c r="C3649" s="2" t="str">
        <f>IFERROR(__xludf.DUMMYFUNCTION("GOOGLETRANSLATE(B3649, ""en"", ""vi"")"),"Bài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[G1E2"&amp;"N3R4E5]. Hơn nữa, bài hát không giống với thể loại thông thường của [A1R2T3I4S5T6], bao gồm [[N01U12M23_34B45A56R67S78]8 b9ar0s1].")</f>
        <v>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[G1E2N3R4E5]. Hơn nữa, bài hát không giống với thể loại thông thường của [A1R2T3I4S5T6], bao gồm [[N01U12M23_34B45A56R67S78]8 b9ar0s1].</v>
      </c>
      <c r="D3649" s="2"/>
    </row>
    <row r="3650">
      <c r="A3650" s="1" t="s">
        <v>956</v>
      </c>
      <c r="B3650" s="1" t="s">
        <v>5555</v>
      </c>
      <c r="C3650" s="2" t="str">
        <f>IFERROR(__xludf.DUMMYFUNCTION("GOOGLETRANSLATE(B3650, ""en"", ""vi"")"),"Âm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cho"&amp;"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ch"&amp;"uẩn, góp phần tạo nên phong cách và âm thanh độc đáo. Nhìn chung, sự kết hợp của những yếu tố này tạo nên một bản nhạc mạnh mẽ và giàu cảm xúc.")</f>
        <v>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chuẩn, góp phần tạo nên phong cách và âm thanh độc đáo. Nhìn chung, sự kết hợp của những yếu tố này tạo nên một bản nhạc mạnh mẽ và giàu cảm xúc.</v>
      </c>
      <c r="D3650" s="2"/>
    </row>
    <row r="3651">
      <c r="A3651" s="1" t="s">
        <v>730</v>
      </c>
      <c r="B3651" s="1" t="s">
        <v>5556</v>
      </c>
      <c r="C3651" s="2" t="str">
        <f>IFERROR(__xludf.DUMMYFUNCTION("GOOGLETRANSLATE(B3651, ""en"", ""vi"")"),"Bài hát dài [T1M213] giây, không có âm thanh đặc trưng của nhạc [A1R2T3I4S5T6].")</f>
        <v>Bài hát dài [T1M213] giây, không có âm thanh đặc trưng của nhạc [A1R2T3I4S5T6].</v>
      </c>
      <c r="D3651" s="2"/>
    </row>
    <row r="3652">
      <c r="A3652" s="1" t="s">
        <v>4374</v>
      </c>
      <c r="B3652" s="1" t="s">
        <v>5557</v>
      </c>
      <c r="C3652" s="2" t="str">
        <f>IFERROR(__xludf.DUMMYFUNCTION("GOOGLETRANSLATE(B3652, ""en"", ""vi"")"),"[ke0y1]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f>
        <v>[ke0y1]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v>
      </c>
      <c r="D3652" s="2"/>
    </row>
    <row r="3653">
      <c r="A3653" s="1" t="s">
        <v>5558</v>
      </c>
      <c r="B3653" s="1" t="s">
        <v>5559</v>
      </c>
      <c r="C3653" s="2" t="str">
        <f>IFERROR(__xludf.DUMMYFUNCTION("GOOGLETRANSLATE(B3653, ""en"", ""vi"")"),"Bản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trư"&amp;"ng bởi [E1M2O3T4I5O6N7].")</f>
        <v>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trưng bởi [E1M2O3T4I5O6N7].</v>
      </c>
      <c r="D3653" s="2"/>
    </row>
    <row r="3654">
      <c r="A3654" s="1" t="s">
        <v>4087</v>
      </c>
      <c r="B3654" s="1" t="s">
        <v>5560</v>
      </c>
      <c r="C3654" s="2" t="str">
        <f>IFERROR(__xludf.DUMMYFUNCTION("GOOGLETRANSLATE(B3654, ""en"", ""vi"")"),"Bài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bài"&amp;"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vi"&amp;"ệc định hình cảm giác và dòng chảy của âm nhạc.")</f>
        <v>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việc định hình cảm giác và dòng chảy của âm nhạc.</v>
      </c>
      <c r="D3654" s="2"/>
    </row>
    <row r="3655">
      <c r="A3655" s="1" t="s">
        <v>3748</v>
      </c>
      <c r="B3655" s="1" t="s">
        <v>5561</v>
      </c>
      <c r="C3655" s="2" t="str">
        <f>IFERROR(__xludf.DUMMYFUNCTION("GOOGLETRANSLATE(B3655, ""en"", ""vi"")"),"Âm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[I1N2S3T"&amp;"4R5U6M7E8N9T0S1], giúp tăng thêm hiệu ứng và đặc điểm tổng thể của âm nhạc.")</f>
        <v>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[I1N2S3T4R5U6M7E8N9T0S1], giúp tăng thêm hiệu ứng và đặc điểm tổng thể của âm nhạc.</v>
      </c>
      <c r="D3655" s="2"/>
    </row>
    <row r="3656">
      <c r="A3656" s="1" t="s">
        <v>5562</v>
      </c>
      <c r="B3656" s="1" t="s">
        <v>5563</v>
      </c>
      <c r="C3656" s="2" t="str">
        <f>IFERROR(__xludf.DUMMYFUNCTION("GOOGLETRANSLATE(B3656, ""en"", ""vi"")"),"Bản nhạc cao [te0mp1o2] này có dải cao độ [R1A2N3G4E5] [oc0ta1ve2s3] và được phát ở [[K01E12Y23]3 k4ey5], tạo thêm hương vị độc đáo cho bản nhạc. Nhạc cụ cho bài hát này không bao gồm [I1N2S3T4R5U6M7E8N9T0S1] và bạn sẽ không tìm thấy [I1N2S3T4R5U6M7E8N9T0"&amp;"] được sử dụng cho giai điệu trong suốt thời lượng [T1M213] giây của nó.")</f>
        <v>Bản nhạc cao [te0mp1o2] này có dải cao độ [R1A2N3G4E5] [oc0ta1ve2s3] và được phát ở [[K01E12Y23]3 k4ey5], tạo thêm hương vị độc đáo cho bản nhạc. Nhạc cụ cho bài hát này không bao gồm [I1N2S3T4R5U6M7E8N9T0S1] và bạn sẽ không tìm thấy [I1N2S3T4R5U6M7E8N9T0] được sử dụng cho giai điệu trong suốt thời lượng [T1M213] giây của nó.</v>
      </c>
      <c r="D3656" s="2"/>
    </row>
    <row r="3657">
      <c r="A3657" s="1" t="s">
        <v>956</v>
      </c>
      <c r="B3657" s="1" t="s">
        <v>5564</v>
      </c>
      <c r="C3657" s="2" t="str">
        <f>IFERROR(__xludf.DUMMYFUNCTION("GOOGLETRANSLATE(B3657, ""en"", ""vi"")"),"Loại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dụn"&amp;"g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"&amp;"của nó để lại ấn tượng lâu dài cho người nghe, khiến nó trở thành một bản nhạc khó quên.")</f>
        <v>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của nó để lại ấn tượng lâu dài cho người nghe, khiến nó trở thành một bản nhạc khó quên.</v>
      </c>
      <c r="D3657" s="2"/>
    </row>
    <row r="3658">
      <c r="A3658" s="1" t="s">
        <v>5565</v>
      </c>
      <c r="B3658" s="1" t="s">
        <v>5566</v>
      </c>
      <c r="C3658" s="2" t="str">
        <f>IFERROR(__xludf.DUMMYFUNCTION("GOOGLETRANSLATE(B3658, ""en"", ""vi"")"),"Bài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[I1N2S3"&amp;"T4R5U6M7E8N9T0S1] nên được đưa vào bố cục, trong khi [ti0me1 s2ig3na4tu5re6] không bình thường, được biểu thị bằng [T1I2M3E4_5S6I7G8N9A0T1U2R3E4]. Nhìn chung, âm nhạc gợi lên cảm giác [E1M2O3T4I5O6N7].")</f>
        <v>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[I1N2S3T4R5U6M7E8N9T0S1] nên được đưa vào bố cục, trong khi [ti0me1 s2ig3na4tu5re6] không bình thường, được biểu thị bằng [T1I2M3E4_5S6I7G8N9A0T1U2R3E4]. Nhìn chung, âm nhạc gợi lên cảm giác [E1M2O3T4I5O6N7].</v>
      </c>
      <c r="D3658" s="2"/>
    </row>
    <row r="3659">
      <c r="A3659" s="1" t="s">
        <v>5567</v>
      </c>
      <c r="B3659" s="1" t="s">
        <v>5568</v>
      </c>
      <c r="C3659" s="2" t="str">
        <f>IFERROR(__xludf.DUMMYFUNCTION("GOOGLETRANSLATE(B3659, ""en"", ""vi"")"),"Âm nhạc được cung cấp mang đến trải nghiệm nghe đa dạng và năng động, với dải cao độ trải dài [R1A2N3G4E5] [oc0ta1ve2s3]. Nó đại diện cho âm thanh [G1E2N3R4E5] điển hình, nhưng [ti0me1 s2ig3na4tu5re6] được chọn cho bài hát này là không chuẩn, bổ sung thêm"&amp;" yếu tố độc đáo và phức tạp cho bản nhạc.")</f>
        <v>Âm nhạc được cung cấp mang đến trải nghiệm nghe đa dạng và năng động, với dải cao độ trải dài [R1A2N3G4E5] [oc0ta1ve2s3]. Nó đại diện cho âm thanh [G1E2N3R4E5] điển hình, nhưng [ti0me1 s2ig3na4tu5re6] được chọn cho bài hát này là không chuẩn, bổ sung thêm yếu tố độc đáo và phức tạp cho bản nhạc.</v>
      </c>
      <c r="D3659" s="2"/>
    </row>
    <row r="3660">
      <c r="A3660" s="1" t="s">
        <v>511</v>
      </c>
      <c r="B3660" s="1" t="s">
        <v>5569</v>
      </c>
      <c r="C3660" s="2" t="str">
        <f>IFERROR(__xludf.DUMMYFUNCTION("GOOGLETRANSLATE(B3660, ""en"", ""vi"")"),"Bản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[I"&amp;"1N2S3T4R5U6M7E8N9T0S1] được sử dụng một cách chuyên nghiệp để tăng thêm độ phức tạp và chiều sâu cho bố cục tổng thể, nâng cao trải nghiệm của người nghe và đánh giá cao âm nhạc.")</f>
        <v>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[I1N2S3T4R5U6M7E8N9T0S1] được sử dụng một cách chuyên nghiệp để tăng thêm độ phức tạp và chiều sâu cho bố cục tổng thể, nâng cao trải nghiệm của người nghe và đánh giá cao âm nhạc.</v>
      </c>
      <c r="D3660" s="2"/>
    </row>
    <row r="3661">
      <c r="A3661" s="1" t="s">
        <v>1037</v>
      </c>
      <c r="B3661" s="1" t="s">
        <v>5570</v>
      </c>
      <c r="C3661" s="2" t="str">
        <f>IFERROR(__xludf.DUMMYFUNCTION("GOOGLETRANSLATE(B3661, ""en"", ""vi"")"),"Bài hát này có tổng cộng [[N01U12M23_34B45A56R67S78]8 b9ar0s1] và có [ti0me1 s2ig3na4tu5re6 o7f 8[T91I02M13E24_35S46I57G68N79A80T91U02R13E24]3 khác thường.")</f>
        <v>Bài hát này có tổng cộng [[N01U12M23_34B45A56R67S78]8 b9ar0s1] và có [ti0me1 s2ig3na4tu5re6 o7f 8[T91I02M13E24_35S46I57G68N79A80T91U02R13E24]3 khác thường.</v>
      </c>
      <c r="D3661" s="2"/>
    </row>
    <row r="3662">
      <c r="A3662" s="1" t="s">
        <v>1394</v>
      </c>
      <c r="B3662" s="1" t="s">
        <v>5571</v>
      </c>
      <c r="C3662" s="2" t="str">
        <f>IFERROR(__xludf.DUMMYFUNCTION("GOOGLETRANSLATE(B3662, ""en"", ""vi"")"),"Âm nhạc tỏa ra [E1M2O3T4I5O6N7] mặc dù bài hát này không có [I1N2S3T4R5U6M7E8N9T0S1].")</f>
        <v>Âm nhạc tỏa ra [E1M2O3T4I5O6N7] mặc dù bài hát này không có [I1N2S3T4R5U6M7E8N9T0S1].</v>
      </c>
      <c r="D3662" s="2"/>
    </row>
    <row r="3663">
      <c r="A3663" s="1" t="s">
        <v>217</v>
      </c>
      <c r="B3663" s="1" t="s">
        <v>5572</v>
      </c>
      <c r="C3663" s="2" t="str">
        <f>IFERROR(__xludf.DUMMYFUNCTION("GOOGLETRANSLATE(B3663, ""en"", ""vi"")"),"Việc sử dụng [[K01E12Y23]3 k4ey5] trong bản nhạc này tạo ra một bảng âm thanh phong phú và sống động.")</f>
        <v>Việc sử dụng [[K01E12Y23]3 k4ey5] trong bản nhạc này tạo ra một bảng âm thanh phong phú và sống động.</v>
      </c>
      <c r="D3663" s="2"/>
    </row>
    <row r="3664">
      <c r="A3664" s="1" t="s">
        <v>5573</v>
      </c>
      <c r="B3664" s="1" t="s">
        <v>5574</v>
      </c>
      <c r="C3664" s="2" t="str">
        <f>IFERROR(__xludf.DUMMYFUNCTION("GOOGLETRANSLATE(B3664, ""en"", ""vi"")"),"Âm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8[T91I02M13E24_35S46I57G68N79A80T91U02R13E24]3"&amp;"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"&amp;"hấp dẫn so với phong cách [G1E2N3R4E5] truyền thống.")</f>
        <v>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hấp dẫn so với phong cách [G1E2N3R4E5] truyền thống.</v>
      </c>
      <c r="D3664" s="2"/>
    </row>
    <row r="3665">
      <c r="A3665" s="1" t="s">
        <v>3866</v>
      </c>
      <c r="B3665" s="1" t="s">
        <v>5575</v>
      </c>
      <c r="C3665" s="2" t="str">
        <f>IFERROR(__xludf.DUMMYFUNCTION("GOOGLETRANSLATE(B3665, ""en"", ""vi"")"),"Âm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f>
        <v>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v>
      </c>
      <c r="D3665" s="2"/>
    </row>
    <row r="3666">
      <c r="A3666" s="1" t="s">
        <v>1841</v>
      </c>
      <c r="B3666" s="1" t="s">
        <v>5576</v>
      </c>
      <c r="C3666" s="2" t="str">
        <f>IFERROR(__xludf.DUMMYFUNCTION("GOOGLETRANSLATE(B3666,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"&amp;"độ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độ"&amp;" vừa phải.")</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 vừa phải.</v>
      </c>
      <c r="D3666" s="2"/>
    </row>
    <row r="3667">
      <c r="A3667" s="1" t="s">
        <v>5577</v>
      </c>
      <c r="B3667" s="1" t="s">
        <v>5578</v>
      </c>
      <c r="C3667" s="2" t="str">
        <f>IFERROR(__xludf.DUMMYFUNCTION("GOOGLETRANSLATE(B3667, ""en"", ""vi"")"),"Thành phần âm nhạc bao gồm nhịp độ nhanh kéo dài [[N01U12M23_34B45A56R67S78]8 b9ar0s1]. Bài hát giai điệu, không có [I1N2S3T4R5U6M7E8N9T0], đóng một vai trò nổi bật trong sáng tác. Ngoài ra, [I1N2S3T4R5U6M7E8N9T0S1] góp phần tạo nên âm thanh tổng thể của "&amp;"bài hát, nâng cao chất lượng âm nhạc.")</f>
        <v>Thành phần âm nhạc bao gồm nhịp độ nhanh kéo dài [[N01U12M23_34B45A56R67S78]8 b9ar0s1]. Bài hát giai điệu, không có [I1N2S3T4R5U6M7E8N9T0], đóng một vai trò nổi bật trong sáng tác. Ngoài ra, [I1N2S3T4R5U6M7E8N9T0S1] góp phần tạo nên âm thanh tổng thể của bài hát, nâng cao chất lượng âm nhạc.</v>
      </c>
      <c r="D3667" s="2"/>
    </row>
    <row r="3668">
      <c r="A3668" s="1" t="s">
        <v>705</v>
      </c>
      <c r="B3668" s="1" t="s">
        <v>5579</v>
      </c>
      <c r="C3668" s="2" t="str">
        <f>IFERROR(__xludf.DUMMYFUNCTION("GOOGLETRANSLATE(B3668, ""en"", ""vi"")"),"Bài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ngh"&amp;"e.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m"&amp;"ột bản nhạc hấp dẫn và có thể để lại ấn tượng lâu dài.")</f>
        <v>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một bản nhạc hấp dẫn và có thể để lại ấn tượng lâu dài.</v>
      </c>
      <c r="D3668" s="2"/>
    </row>
    <row r="3669">
      <c r="A3669" s="1" t="s">
        <v>5580</v>
      </c>
      <c r="B3669" s="1" t="s">
        <v>5581</v>
      </c>
      <c r="C3669" s="2" t="str">
        <f>IFERROR(__xludf.DUMMYFUNCTION("GOOGLETRANSLATE(B3669, ""en"", ""vi"")"),"Loại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[T1I2M3E4_5S6I7G"&amp;"8N9A0T1U2R3E4]. [I1N2S3T4R5U6M7E8N9T0S1] bổ sung vào bản phối âm nhạc, tạo ra một ví dụ hoàn hảo về âm thanh [G1E2N3R4E5].")</f>
        <v>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[T1I2M3E4_5S6I7G8N9A0T1U2R3E4]. [I1N2S3T4R5U6M7E8N9T0S1] bổ sung vào bản phối âm nhạc, tạo ra một ví dụ hoàn hảo về âm thanh [G1E2N3R4E5].</v>
      </c>
      <c r="D3669" s="2"/>
    </row>
    <row r="3670">
      <c r="A3670" s="1" t="s">
        <v>5582</v>
      </c>
      <c r="B3670" s="1" t="s">
        <v>5583</v>
      </c>
      <c r="C3670" s="2" t="str">
        <f>IFERROR(__xludf.DUMMYFUNCTION("GOOGLETRANSLATE(B3670, ""en"", ""vi"")"),"Bài hát này có độ dài [T1M213] giây và kéo dài khoảng [[N01U12M23_34B45A56R67S78]8 b9ar0s1], có nhịp điệu rất nhanh và sống động.")</f>
        <v>Bài hát này có độ dài [T1M213] giây và kéo dài khoảng [[N01U12M23_34B45A56R67S78]8 b9ar0s1], có nhịp điệu rất nhanh và sống động.</v>
      </c>
      <c r="D3670" s="2"/>
    </row>
    <row r="3671">
      <c r="A3671" s="1" t="s">
        <v>5584</v>
      </c>
      <c r="B3671" s="1" t="s">
        <v>5585</v>
      </c>
      <c r="C3671" s="2" t="str">
        <f>IFERROR(__xludf.DUMMYFUNCTION("GOOGLETRANSLATE(B3671, ""en"", ""vi"")"),"Âm thanh đặc trưng của giai điệu trong bài hát này được tạo bởi [I1N2S3T4R5U6M7E8N9T0]. Bài hát kéo dài khoảng [[N01U12M23_34B45A56R67S78]8 b9ar0s1] và có thời lượng [T1M213] giây.")</f>
        <v>Âm thanh đặc trưng của giai điệu trong bài hát này được tạo bởi [I1N2S3T4R5U6M7E8N9T0]. Bài hát kéo dài khoảng [[N01U12M23_34B45A56R67S78]8 b9ar0s1] và có thời lượng [T1M213] giây.</v>
      </c>
      <c r="D3671" s="2"/>
    </row>
    <row r="3672">
      <c r="A3672" s="1" t="s">
        <v>17</v>
      </c>
      <c r="B3672" s="1" t="s">
        <v>5586</v>
      </c>
      <c r="C3672" s="2" t="str">
        <f>IFERROR(__xludf.DUMMYFUNCTION("GOOGLETRANSLATE(B3672,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củ"&amp;"a bài hát này kết hợp với âm thanh riêng biệt của [I1N2S3T4R5U6M7E8N9T0S1] tạo nên bản sắc âm nhạc độc đáo. Nhịp điệu của âm nhạc tuân theo [T1I2M3E4_5S6I7G8N9A0T1U2R3E4] và được phát ở mức vừa phải [te0mp1o2], nâng cao hơn nữa hiệu ứng tổng thể của nó. P"&amp;"hong cách của bài hát được xác định bởi ảnh hưởng [G1E2N3R4E5] của nó, đạt đến đỉnh cao là một sáng tác âm nhạc hấp dẫn.")</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 bài hát này kết hợp với âm thanh riêng biệt của [I1N2S3T4R5U6M7E8N9T0S1] tạo nên bản sắc âm nhạc độc đáo. Nhịp điệu của âm nhạc tuân theo [T1I2M3E4_5S6I7G8N9A0T1U2R3E4] và được phát ở mức vừa phải [te0mp1o2], nâng cao hơn nữa hiệu ứng tổng thể của nó. Phong cách của bài hát được xác định bởi ảnh hưởng [G1E2N3R4E5] của nó, đạt đến đỉnh cao là một sáng tác âm nhạc hấp dẫn.</v>
      </c>
      <c r="D3672" s="2"/>
    </row>
    <row r="3673">
      <c r="A3673" s="1" t="s">
        <v>5587</v>
      </c>
      <c r="B3673" s="1" t="s">
        <v>5588</v>
      </c>
      <c r="C3673" s="2" t="str">
        <f>IFERROR(__xludf.DUMMYFUNCTION("GOOGLETRANSLATE(B3673, ""en"", ""vi"")"),"Bản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"&amp;"giây. Xuyên suốt tác phẩm là một cảm giác [E1M2O3T4I5O6N7] được truyền tải qua các yếu tố du dương và hài hòa.")</f>
        <v>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giây. Xuyên suốt tác phẩm là một cảm giác [E1M2O3T4I5O6N7] được truyền tải qua các yếu tố du dương và hài hòa.</v>
      </c>
      <c r="D3673" s="2"/>
    </row>
    <row r="3674">
      <c r="A3674" s="1" t="s">
        <v>5589</v>
      </c>
      <c r="B3674" s="1" t="s">
        <v>5590</v>
      </c>
      <c r="C3674" s="2" t="str">
        <f>IFERROR(__xludf.DUMMYFUNCTION("GOOGLETRANSLATE(B3674, ""en"", ""vi"")"),"Với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"&amp;"hợp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c"&amp;"hung, bài hát này chinh phục người nghe nhờ thời lượng [[N01U12M23_34B45A56R67S78]8 b9ar0s1].")</f>
        <v>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chung, bài hát này chinh phục người nghe nhờ thời lượng [[N01U12M23_34B45A56R67S78]8 b9ar0s1].</v>
      </c>
      <c r="D3674" s="2"/>
    </row>
    <row r="3675">
      <c r="A3675" s="1" t="s">
        <v>1479</v>
      </c>
      <c r="B3675" s="1" t="s">
        <v>5591</v>
      </c>
      <c r="C3675" s="2" t="str">
        <f>IFERROR(__xludf.DUMMYFUNCTION("GOOGLETRANSLATE(B3675, ""en"", ""vi"")"),"Âm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lượng"&amp;"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[T1I2M3E4_5S6I7G8N9A0T1U"&amp;"2R3E4] và được phát ở mức [te0mp1o2] vừa phải. Bất chấp những đặc điểm độc đáo này, bài hát không bị ảnh hưởng nặng nề bởi các quy ước của bất kỳ thể loại [G1E2N3R4E5] cụ thể nào.")</f>
        <v>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[T1I2M3E4_5S6I7G8N9A0T1U2R3E4] và được phát ở mức [te0mp1o2] vừa phải. Bất chấp những đặc điểm độc đáo này, bài hát không bị ảnh hưởng nặng nề bởi các quy ước của bất kỳ thể loại [G1E2N3R4E5] cụ thể nào.</v>
      </c>
      <c r="D3675" s="2"/>
    </row>
    <row r="3676">
      <c r="A3676" s="1" t="s">
        <v>3142</v>
      </c>
      <c r="B3676" s="1" t="s">
        <v>5592</v>
      </c>
      <c r="C3676" s="2" t="str">
        <f>IFERROR(__xludf.DUMMYFUNCTION("GOOGLETRANSLATE(B3676, ""en"", ""vi"")"),"Với thời lượng phát là [T1M213] giây, bài hát này mang đến nhịp điệu mạnh mẽ và lôi cuốn, truyền tải hiệu quả [E1M2O3T4I5O6N7].")</f>
        <v>Với thời lượng phát là [T1M213] giây, bài hát này mang đến nhịp điệu mạnh mẽ và lôi cuốn, truyền tải hiệu quả [E1M2O3T4I5O6N7].</v>
      </c>
      <c r="D3676" s="2"/>
    </row>
    <row r="3677">
      <c r="A3677" s="1" t="s">
        <v>5593</v>
      </c>
      <c r="B3677" s="1" t="s">
        <v>5594</v>
      </c>
      <c r="C3677" s="2" t="str">
        <f>IFERROR(__xludf.DUMMYFUNCTION("GOOGLETRANSLATE(B3677, ""en"", ""vi"")"),"Dải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ph"&amp;"ần beat rất thoải mái. Không bao gồm [I1N2S3T4R5U6M7E8N9T0S1], phần nhạc cụ trong bài hát này tập trung vào nhịp điệu nhẹ nhàng, thể hiện bản chất thực sự của phong cách [G1E2N3R4E5] cổ điển.")</f>
        <v>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phần beat rất thoải mái. Không bao gồm [I1N2S3T4R5U6M7E8N9T0S1], phần nhạc cụ trong bài hát này tập trung vào nhịp điệu nhẹ nhàng, thể hiện bản chất thực sự của phong cách [G1E2N3R4E5] cổ điển.</v>
      </c>
      <c r="D3677" s="2"/>
    </row>
    <row r="3678">
      <c r="A3678" s="1" t="s">
        <v>5595</v>
      </c>
      <c r="B3678" s="1" t="s">
        <v>5596</v>
      </c>
      <c r="C3678" s="2" t="str">
        <f>IFERROR(__xludf.DUMMYFUNCTION("GOOGLETRANSLATE(B3678, ""en"", ""vi"")"),"Bài hát này có thời lượng [T1M213] giây và nhịp điệu của nó cực kỳ mạnh mẽ, mặc dù có [ti0me1 s2ig3na4tu5re6 o7f 8[T91I02M13E24_35S46I57G68N79A80T91U02R13E24]3 không điển hình. Không có [I1N2S3T4R5U6M7E8N9T0S1] được nghe trong bài hát và nó được phát ở tố"&amp;"c độ nhẹ nhàng. Mặc dù không tuân thủ chặt chẽ các truyền thống của thể loại [G1E2N3R4E5], nhưng bản nhạc này vẫn tạo ra trải nghiệm nghe độc ​​đáo và quyến rũ.")</f>
        <v>Bài hát này có thời lượng [T1M213] giây và nhịp điệu của nó cực kỳ mạnh mẽ, mặc dù có [ti0me1 s2ig3na4tu5re6 o7f 8[T91I02M13E24_35S46I57G68N79A80T91U02R13E24]3 không điển hình. Không có [I1N2S3T4R5U6M7E8N9T0S1] được nghe trong bài hát và nó được phát ở tốc độ nhẹ nhàng. Mặc dù không tuân thủ chặt chẽ các truyền thống của thể loại [G1E2N3R4E5], nhưng bản nhạc này vẫn tạo ra trải nghiệm nghe độc ​​đáo và quyến rũ.</v>
      </c>
      <c r="D3678" s="2"/>
    </row>
    <row r="3679">
      <c r="A3679" s="1" t="s">
        <v>400</v>
      </c>
      <c r="B3679" s="1" t="s">
        <v>5597</v>
      </c>
      <c r="C3679" s="2" t="str">
        <f>IFERROR(__xludf.DUMMYFUNCTION("GOOGLETRANSLATE(B3679, ""en"", ""vi"")"),"Bản nhạc có thời lượng [T1M213] giây.")</f>
        <v>Bản nhạc có thời lượng [T1M213] giây.</v>
      </c>
      <c r="D3679" s="2"/>
    </row>
    <row r="3680">
      <c r="A3680" s="1" t="s">
        <v>5598</v>
      </c>
      <c r="B3680" s="1" t="s">
        <v>5599</v>
      </c>
      <c r="C3680" s="2" t="str">
        <f>IFERROR(__xludf.DUMMYFUNCTION("GOOGLETRANSLATE(B3680, ""en"", ""vi"")"),"Âm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s"&amp;"ử dụng [I1N2S3T4R5U6M7E8N9T0S1] làm cho bố cục trở nên sống động. Phong cách của bài hát này phản ánh truyền thống âm nhạc của [G1E2N3R4E5].")</f>
        <v>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sử dụng [I1N2S3T4R5U6M7E8N9T0S1] làm cho bố cục trở nên sống động. Phong cách của bài hát này phản ánh truyền thống âm nhạc của [G1E2N3R4E5].</v>
      </c>
      <c r="D3680" s="2"/>
    </row>
    <row r="3681">
      <c r="A3681" s="1" t="s">
        <v>5600</v>
      </c>
      <c r="B3681" s="1" t="s">
        <v>5601</v>
      </c>
      <c r="C3681" s="2" t="str">
        <f>IFERROR(__xludf.DUMMYFUNCTION("GOOGLETRANSLATE(B3681, ""en"", ""vi"")"),"Bài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"&amp;"nhạc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"&amp;"điều gì đó thực sự đáng chú ý.")</f>
        <v>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điều gì đó thực sự đáng chú ý.</v>
      </c>
      <c r="D3681" s="2"/>
    </row>
    <row r="3682">
      <c r="A3682" s="1" t="s">
        <v>5602</v>
      </c>
      <c r="B3682" s="1" t="s">
        <v>5603</v>
      </c>
      <c r="C3682" s="2" t="str">
        <f>IFERROR(__xludf.DUMMYFUNCTION("GOOGLETRANSLATE(B3682, ""en"", ""vi"")"),"Âm nhạc trong bản nhạc này dựa trên [[T01I12M23E34_45S56I67G78N89A90T01U12R23E34]4 t5im6e 7si8gn9at0ur1e2] và có [te0mp1o2] vừa phải. Trải dài [[N01U12M23_34B45A56R67S78]8 b9ar0s1], phạm vi cao độ nhỏ gọn của [R1A2N3G4E5] [oc0ta1ve2s3] mang lại màn trình "&amp;"diễn âm nhạc tập trung và ấn tượng, được phát trong [T1M213] giây.")</f>
        <v>Âm nhạc trong bản nhạc này dựa trên [[T01I12M23E34_45S56I67G78N89A90T01U12R23E34]4 t5im6e 7si8gn9at0ur1e2] và có [te0mp1o2] vừa phải. Trải dài [[N01U12M23_34B45A56R67S78]8 b9ar0s1], phạm vi cao độ nhỏ gọn của [R1A2N3G4E5] [oc0ta1ve2s3] mang lại màn trình diễn âm nhạc tập trung và ấn tượng, được phát trong [T1M213] giây.</v>
      </c>
      <c r="D3682" s="2"/>
    </row>
    <row r="3683">
      <c r="A3683" s="1" t="s">
        <v>5604</v>
      </c>
      <c r="B3683" s="1" t="s">
        <v>5605</v>
      </c>
      <c r="C3683" s="2" t="str">
        <f>IFERROR(__xludf.DUMMYFUNCTION("GOOGLETRANSLATE(B3683, ""en"", ""vi"")"),"Phạm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không"&amp;" dễ nhận ra bài hát theo phong cách [G1E2N3R4E5]. Hơn nữa, nó không có nét đặc trưng của âm nhạc [A1R2T3I4S5T6].")</f>
        <v>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 dễ nhận ra bài hát theo phong cách [G1E2N3R4E5]. Hơn nữa, nó không có nét đặc trưng của âm nhạc [A1R2T3I4S5T6].</v>
      </c>
      <c r="D3683" s="2"/>
    </row>
    <row r="3684">
      <c r="A3684" s="1" t="s">
        <v>5606</v>
      </c>
      <c r="B3684" s="1" t="s">
        <v>5607</v>
      </c>
      <c r="C3684" s="2" t="str">
        <f>IFERROR(__xludf.DUMMYFUNCTION("GOOGLETRANSLATE(B3684, ""en"", ""vi"")"),"Việc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"&amp;"có [te0mp1o2] vừa phải và bao gồm [[N01U12M23_34B45A56R67S78]8 b9ar0s1].")</f>
        <v>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có [te0mp1o2] vừa phải và bao gồm [[N01U12M23_34B45A56R67S78]8 b9ar0s1].</v>
      </c>
      <c r="D3684" s="2"/>
    </row>
    <row r="3685">
      <c r="A3685" s="1" t="s">
        <v>1899</v>
      </c>
      <c r="B3685" s="1" t="s">
        <v>5608</v>
      </c>
      <c r="C3685" s="2" t="str">
        <f>IFERROR(__xludf.DUMMYFUNCTION("GOOGLETRANSLATE(B3685, ""en"", ""vi"")"),"Âm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[mi0no1r2"&amp;"] [ke0y1], âm sắc của âm nhạc có thể gợi lên những cảm xúc và tâm trạng khác nhau, khiến nó trở thành một yếu tố thiết yếu trong sáng tác âm nhạc. Do đó, việc sử dụng [[K01E12Y23]3 k4ey5] trong bản nhạc này sẽ tạo thêm nét độc đáo giúp nó trở nên khác biệ"&amp;"t và nâng cao giá trị nghệ thuật của nó.")</f>
        <v>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 [ke0y1], âm sắc của âm nhạc có thể gợi lên những cảm xúc và tâm trạng khác nhau, khiến nó trở thành một yếu tố thiết yếu trong sáng tác âm nhạc. Do đó, việc sử dụng [[K01E12Y23]3 k4ey5] trong bản nhạc này sẽ tạo thêm nét độc đáo giúp nó trở nên khác biệt và nâng cao giá trị nghệ thuật của nó.</v>
      </c>
      <c r="D3685" s="2"/>
    </row>
    <row r="3686">
      <c r="A3686" s="1" t="s">
        <v>5609</v>
      </c>
      <c r="B3686" s="1" t="s">
        <v>5610</v>
      </c>
      <c r="C3686" s="2" t="str">
        <f>IFERROR(__xludf.DUMMYFUNCTION("GOOGLETRANSLATE(B3686, ""en"", ""vi"")"),"Âm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nhị"&amp;"p [T1I2M3E4_5S6I7G8N9A0T1U2R3E4]. Điều đáng chú ý là [I1N2S3T4R5U6M7E8N9T0S1] không có trong bản phối này, khiến âm thanh càng trở nên đặc biệt hơn.")</f>
        <v>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nhịp [T1I2M3E4_5S6I7G8N9A0T1U2R3E4]. Điều đáng chú ý là [I1N2S3T4R5U6M7E8N9T0S1] không có trong bản phối này, khiến âm thanh càng trở nên đặc biệt hơn.</v>
      </c>
      <c r="D3686" s="2"/>
    </row>
    <row r="3687">
      <c r="A3687" s="1" t="s">
        <v>5611</v>
      </c>
      <c r="B3687" s="1" t="s">
        <v>5612</v>
      </c>
      <c r="C3687" s="2" t="str">
        <f>IFERROR(__xludf.DUMMYFUNCTION("GOOGLETRANSLATE(B3687, ""en"", ""vi"")"),"Bài hát này có nhịp điệu vừa phải nhưng lại thấm đẫm cảm xúc mạnh mẽ. Nhịp lái và nhịp điệu [T1I2M3E4_5S6I7G8N9A0T1U2R3E4] của âm nhạc mang lại chất lượng độc đáo và đáng nhớ. Nhìn chung, phần âm nhạc của bài hát vừa giàu cảm xúc vừa tràn đầy năng lượng, "&amp;"tạo ra trải nghiệm nghe năng động cho người nghe.")</f>
        <v>Bài hát này có nhịp điệu vừa phải nhưng lại thấm đẫm cảm xúc mạnh mẽ. Nhịp lái và nhịp điệu [T1I2M3E4_5S6I7G8N9A0T1U2R3E4] của âm nhạc mang lại chất lượng độc đáo và đáng nhớ. Nhìn chung, phần âm nhạc của bài hát vừa giàu cảm xúc vừa tràn đầy năng lượng, tạo ra trải nghiệm nghe năng động cho người nghe.</v>
      </c>
      <c r="D3687" s="2"/>
    </row>
    <row r="3688">
      <c r="A3688" s="1" t="s">
        <v>5613</v>
      </c>
      <c r="B3688" s="1" t="s">
        <v>5614</v>
      </c>
      <c r="C3688" s="2" t="str">
        <f>IFERROR(__xludf.DUMMYFUNCTION("GOOGLETRANSLATE(B3688, ""en"", ""vi"")"),"Bài hát được chơi với nhịp độ nhanh với nhịp điệu tràn đầy năng lượng, nhưng nó không có đặc điểm nổi bật của phong cách [G1E2N3R4E5].")</f>
        <v>Bài hát được chơi với nhịp độ nhanh với nhịp điệu tràn đầy năng lượng, nhưng nó không có đặc điểm nổi bật của phong cách [G1E2N3R4E5].</v>
      </c>
      <c r="D3688" s="2"/>
    </row>
    <row r="3689">
      <c r="A3689" s="1" t="s">
        <v>367</v>
      </c>
      <c r="B3689" s="1" t="s">
        <v>5615</v>
      </c>
      <c r="C3689" s="2" t="str">
        <f>IFERROR(__xludf.DUMMYFUNCTION("GOOGLETRANSLATE(B3689, ""en"", ""vi"")"),"Lựa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"&amp;"độc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h"&amp;"iện tính nghệ thuật khéo léo của người sáng tác và góp phần tạo nên sức hấp dẫn lâu dài cho bản nhạc.")</f>
        <v>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hiện tính nghệ thuật khéo léo của người sáng tác và góp phần tạo nên sức hấp dẫn lâu dài cho bản nhạc.</v>
      </c>
      <c r="D3689" s="2"/>
    </row>
    <row r="3690">
      <c r="A3690" s="1" t="s">
        <v>708</v>
      </c>
      <c r="B3690" s="1" t="s">
        <v>5616</v>
      </c>
      <c r="C3690" s="2" t="str">
        <f>IFERROR(__xludf.DUMMYFUNCTION("GOOGLETRANSLATE(B3690, ""en"", ""vi"")"),"Bản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[I1N2S3T4R5"&amp;"U6M7E8N9T0S1]. [ti0me1 s2ig3na4tu5re6] của bài hát không điển hình và [te0mp1o2] của nó nhanh, góp phần tạo nên cảm giác tổng thể là [E1M2O3T4I5O6N7].")</f>
        <v>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[I1N2S3T4R5U6M7E8N9T0S1]. [ti0me1 s2ig3na4tu5re6] của bài hát không điển hình và [te0mp1o2] của nó nhanh, góp phần tạo nên cảm giác tổng thể là [E1M2O3T4I5O6N7].</v>
      </c>
      <c r="D3690" s="2"/>
    </row>
    <row r="3691">
      <c r="A3691" s="1" t="s">
        <v>981</v>
      </c>
      <c r="B3691" s="1" t="s">
        <v>5617</v>
      </c>
      <c r="C3691" s="2" t="str">
        <f>IFERROR(__xludf.DUMMYFUNCTION("GOOGLETRANSLATE(B3691, ""en"", ""vi"")"),"Phạm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"&amp;"tình bỏ qua việc sử dụng [I1N2S3T4R5U6M7E8N9T0S1]. Với [ti0me1 s2ig3na4tu5re6 o7f 8[T91I02M13E24_35S46I57G68N79A80T91U02R13E24]3] và [te0mp1o2] vừa phải, âm nhạc sẽ truyền tải [E1M2O3T4I5O6N7].")</f>
        <v>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tình bỏ qua việc sử dụng [I1N2S3T4R5U6M7E8N9T0S1]. Với [ti0me1 s2ig3na4tu5re6 o7f 8[T91I02M13E24_35S46I57G68N79A80T91U02R13E24]3] và [te0mp1o2] vừa phải, âm nhạc sẽ truyền tải [E1M2O3T4I5O6N7].</v>
      </c>
      <c r="D3691" s="2"/>
    </row>
    <row r="3692">
      <c r="A3692" s="1" t="s">
        <v>202</v>
      </c>
      <c r="B3692" s="1" t="s">
        <v>5618</v>
      </c>
      <c r="C3692" s="2" t="str">
        <f>IFERROR(__xludf.DUMMYFUNCTION("GOOGLETRANSLATE(B3692, ""en"", ""vi"")"),"[[K01E12Y23]3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f>
        <v>[[K01E12Y23]3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v>
      </c>
      <c r="D3692" s="2"/>
    </row>
    <row r="3693">
      <c r="A3693" s="1" t="s">
        <v>2295</v>
      </c>
      <c r="B3693" s="1" t="s">
        <v>5619</v>
      </c>
      <c r="C3693" s="2" t="str">
        <f>IFERROR(__xludf.DUMMYFUNCTION("GOOGLETRANSLATE(B3693, ""en"", ""vi"")"),"Bản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[I1N2"&amp;"S3T4R5U6M7E8N9T0S1]. Sử dụng [ti0me1 s2ig3na4tu5re6 o7f 8[T91I02M13E24_35S46I57G68N79A80T91U02R13E24]3] không chuẩn, bài hát duy trì nhịp điệu cân bằng. Nhìn chung, âm nhạc này thách thức sự thể hiện điển hình của âm thanh [G1E2N3R4E5] cổ điển.")</f>
        <v>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[I1N2S3T4R5U6M7E8N9T0S1]. Sử dụng [ti0me1 s2ig3na4tu5re6 o7f 8[T91I02M13E24_35S46I57G68N79A80T91U02R13E24]3] không chuẩn, bài hát duy trì nhịp điệu cân bằng. Nhìn chung, âm nhạc này thách thức sự thể hiện điển hình của âm thanh [G1E2N3R4E5] cổ điển.</v>
      </c>
      <c r="D3693" s="2"/>
    </row>
    <row r="3694">
      <c r="A3694" s="1" t="s">
        <v>1161</v>
      </c>
      <c r="B3694" s="1" t="s">
        <v>5620</v>
      </c>
      <c r="C3694" s="2" t="str">
        <f>IFERROR(__xludf.DUMMYFUNCTION("GOOGLETRANSLATE(B3694, ""en"", ""vi"")"),"Âm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đ"&amp;"ộ dài tương đối ngắn nhưng nó có nhịp điệu rất nhanh và sống động. [ti0me1 s2ig3na4tu5re6] được sử dụng trong bài hát rất khác thường, với [T1I2M3E4_5S6I7G8N9A0T1U2R3E4] nhịp trên mỗi ô nhịp, góp phần tạo nên cảm giác độc đáo cho bài hát. Ngoài ra, phần p"&amp;"hối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"&amp;"của các yếu tố khác nhau trong đó. Cuối cùng, bài hát bao gồm [[N01U12M23_34B45A56R67S78]8 b9ar0s1], giúp bạn dễ dàng theo dõi và đếm theo cấu trúc của nó.")</f>
        <v>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độ dài tương đối ngắn nhưng nó có nhịp điệu rất nhanh và sống động. [ti0me1 s2ig3na4tu5re6] được sử dụng trong bài hát rất khác thường, với [T1I2M3E4_5S6I7G8N9A0T1U2R3E4] nhịp trên mỗi ô nhịp, góp phần tạo nên cảm giác độc đáo cho bài hát. Ngoài ra, phần 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của các yếu tố khác nhau trong đó. Cuối cùng, bài hát bao gồm [[N01U12M23_34B45A56R67S78]8 b9ar0s1], giúp bạn dễ dàng theo dõi và đếm theo cấu trúc của nó.</v>
      </c>
      <c r="D3694" s="2"/>
    </row>
    <row r="3695">
      <c r="A3695" s="1" t="s">
        <v>572</v>
      </c>
      <c r="B3695" s="1" t="s">
        <v>5621</v>
      </c>
      <c r="C3695" s="2" t="str">
        <f>IFERROR(__xludf.DUMMYFUNCTION("GOOGLETRANSLATE(B3695, ""en"", ""vi"")"),"Đoạn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f>
        <v>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v>
      </c>
      <c r="D3695" s="2"/>
    </row>
    <row r="3696">
      <c r="A3696" s="1" t="s">
        <v>2261</v>
      </c>
      <c r="B3696" s="1" t="s">
        <v>5622</v>
      </c>
      <c r="C3696" s="2" t="str">
        <f>IFERROR(__xludf.DUMMYFUNCTION("GOOGLETRANSLATE(B3696, ""en"", ""vi"")"),"Bài hát này có nhịp điệu sôi động trải dài [[N01U12M23_34B45A56R67S78]8 b9ar0s1].")</f>
        <v>Bài hát này có nhịp điệu sôi động trải dài [[N01U12M23_34B45A56R67S78]8 b9ar0s1].</v>
      </c>
      <c r="D3696" s="2"/>
    </row>
    <row r="3697">
      <c r="A3697" s="1" t="s">
        <v>53</v>
      </c>
      <c r="B3697" s="1" t="s">
        <v>5623</v>
      </c>
      <c r="C3697" s="2" t="str">
        <f>IFERROR(__xludf.DUMMYFUNCTION("GOOGLETRANSLATE(B3697, ""en"", ""vi"")"),"Phạm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"&amp;"hoạt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nghĩ"&amp;"a cho âm nhạc. Cho dù truyền tải niềm vui, nỗi buồn hay bất kỳ cảm xúc nào khác, sự kết hợp giữa dải cao độ và ký hiệu [ke0y1] có thể nâng cao đáng kể tính biểu cảm và tác động của một buổi biểu diễn âm nhạc.")</f>
        <v>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 cho âm nhạc. Cho dù truyền tải niềm vui, nỗi buồn hay bất kỳ cảm xúc nào khác, sự kết hợp giữa dải cao độ và ký hiệu [ke0y1] có thể nâng cao đáng kể tính biểu cảm và tác động của một buổi biểu diễn âm nhạc.</v>
      </c>
      <c r="D3697" s="2"/>
    </row>
    <row r="3698">
      <c r="A3698" s="1" t="s">
        <v>142</v>
      </c>
      <c r="B3698" s="1" t="s">
        <v>5624</v>
      </c>
      <c r="C3698" s="2" t="str">
        <f>IFERROR(__xludf.DUMMYFUNCTION("GOOGLETRANSLATE(B3698, ""en"", ""vi"")"),"Để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[I1N2S"&amp;"3T4R5U6M7E8N9T0S1] vào nhạc. Bằng cách kết hợp những yếu tố này, bản nhạc thu được sẽ có dải cao độ nhất quán và nhạc cụ cân bằng, tạo ra một bố cục bóng bẩy và tròn trịa hơn.")</f>
        <v>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[I1N2S3T4R5U6M7E8N9T0S1] vào nhạc. Bằng cách kết hợp những yếu tố này, bản nhạc thu được sẽ có dải cao độ nhất quán và nhạc cụ cân bằng, tạo ra một bố cục bóng bẩy và tròn trịa hơn.</v>
      </c>
      <c r="D3698" s="2"/>
    </row>
    <row r="3699">
      <c r="A3699" s="1" t="s">
        <v>5625</v>
      </c>
      <c r="B3699" s="1" t="s">
        <v>5626</v>
      </c>
      <c r="C3699" s="2" t="str">
        <f>IFERROR(__xludf.DUMMYFUNCTION("GOOGLETRANSLATE(B3699, ""en"", ""vi"")"),"Bài hát này có nhịp điệu rất êm dịu và độc đáo [ti0me1 s2ig3na4tu5re6]. Nó di chuyển nhẹ nhàng trong khi bắt nguồn từ các quy ước của âm nhạc [G1E2N3R4E5], trải dài khoảng [[N01U12M23_34B45A56R67S78]8 b9ar0s1].")</f>
        <v>Bài hát này có nhịp điệu rất êm dịu và độc đáo [ti0me1 s2ig3na4tu5re6]. Nó di chuyển nhẹ nhàng trong khi bắt nguồn từ các quy ước của âm nhạc [G1E2N3R4E5], trải dài khoảng [[N01U12M23_34B45A56R67S78]8 b9ar0s1].</v>
      </c>
      <c r="D3699" s="2"/>
    </row>
    <row r="3700">
      <c r="A3700" s="1" t="s">
        <v>5627</v>
      </c>
      <c r="B3700" s="1" t="s">
        <v>5628</v>
      </c>
      <c r="C3700" s="2" t="str">
        <f>IFERROR(__xludf.DUMMYFUNCTION("GOOGLETRANSLATE(B3700, ""en"", ""vi"")"),"Âm nhạc, với nhịp [te0mp1o2] và [T1I2M3E4_5S6I7G8N9A0T1U2R3E4] nhanh, tỏa ra [E1M2O3T4I5O6N7] khi nó lấp đầy tổng cộng [[N01U12M23_34B45A56R67S78]8 b9ar0s1] cho bài hát này.")</f>
        <v>Âm nhạc, với nhịp [te0mp1o2] và [T1I2M3E4_5S6I7G8N9A0T1U2R3E4] nhanh, tỏa ra [E1M2O3T4I5O6N7] khi nó lấp đầy tổng cộng [[N01U12M23_34B45A56R67S78]8 b9ar0s1] cho bài hát này.</v>
      </c>
      <c r="D3700" s="2"/>
    </row>
    <row r="3701">
      <c r="A3701" s="1" t="s">
        <v>2838</v>
      </c>
      <c r="B3701" s="1" t="s">
        <v>5629</v>
      </c>
      <c r="C3701" s="2" t="str">
        <f>IFERROR(__xludf.DUMMYFUNCTION("GOOGLETRANSLATE(B3701, ""en"", ""vi"")"),"Việc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v"&amp;"ào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"&amp;"b9ar0s1] có thể được nghe thấy trong tác phẩm quyến rũ này.")</f>
        <v>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b9ar0s1] có thể được nghe thấy trong tác phẩm quyến rũ này.</v>
      </c>
      <c r="D3701" s="2"/>
    </row>
    <row r="3702">
      <c r="A3702" s="1" t="s">
        <v>5630</v>
      </c>
      <c r="B3702" s="1" t="s">
        <v>5631</v>
      </c>
      <c r="C3702" s="2" t="str">
        <f>IFERROR(__xludf.DUMMYFUNCTION("GOOGLETRANSLATE(B3702, ""en"", ""vi"")"),"Bản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[[N01U12M23_34"&amp;"B45A56R67S78]8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f>
        <v>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v>
      </c>
      <c r="D3702" s="2"/>
    </row>
    <row r="3703">
      <c r="A3703" s="1" t="s">
        <v>902</v>
      </c>
      <c r="B3703" s="1" t="s">
        <v>5632</v>
      </c>
      <c r="C3703" s="2" t="str">
        <f>IFERROR(__xludf.DUMMYFUNCTION("GOOGLETRANSLATE(B3703, ""en"", ""vi"")"),"Âm nhạc được tạo ra bởi âm thanh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cụ"&amp;" tạo nên xương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động"&amp;" mạnh mẽ đến 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f>
        <v>Âm nhạc được tạo ra bởi âm thanh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 tạo nên xương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 mạnh mẽ đến 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v>
      </c>
      <c r="D3703" s="2"/>
    </row>
    <row r="3704">
      <c r="A3704" s="1" t="s">
        <v>164</v>
      </c>
      <c r="B3704" s="1" t="s">
        <v>5633</v>
      </c>
      <c r="C3704" s="2" t="str">
        <f>IFERROR(__xludf.DUMMYFUNCTION("GOOGLETRANSLATE(B3704, ""en"", ""vi"")"),"Phạm vi cao độ của bản nhạc này là [R1A2N3G4E5] [oc0ta1ve2s3] mang lại trải nghiệm nghe độc ​​đáo và đáng nhớ, trong khi [[K01E12Y23]3 k4ey5] mang lại chất lượng cảm xúc đặc biệt. Với độ dài [T1M213] giây, bài hát thể hiện nhịp điệu nhẹ nhàng và êm dịu. Đ"&amp;"áng chú ý, nó không có [I1N2S3T4R5U6M7E8N9T0S1], cho phép giai điệu của nó tỏa sáng. Với nhịp [T1I2M3E4_5S6I7G8N9A0T1U2R3E4], bài hát chuyển động ở tốc độ vừa phải, truyền tải hiệu quả [E1M2O3T4I5O6N7].")</f>
        <v>Phạm vi cao độ của bản nhạc này là [R1A2N3G4E5] [oc0ta1ve2s3] mang lại trải nghiệm nghe độc ​​đáo và đáng nhớ, trong khi [[K01E12Y23]3 k4ey5] mang lại chất lượng cảm xúc đặc biệt. Với độ dài [T1M213] giây, bài hát thể hiện nhịp điệu nhẹ nhàng và êm dịu. Đáng chú ý, nó không có [I1N2S3T4R5U6M7E8N9T0S1], cho phép giai điệu của nó tỏa sáng. Với nhịp [T1I2M3E4_5S6I7G8N9A0T1U2R3E4], bài hát chuyển động ở tốc độ vừa phải, truyền tải hiệu quả [E1M2O3T4I5O6N7].</v>
      </c>
      <c r="D3704" s="2"/>
    </row>
    <row r="3705">
      <c r="A3705" s="1" t="s">
        <v>2077</v>
      </c>
      <c r="B3705" s="1" t="s">
        <v>5634</v>
      </c>
      <c r="C3705" s="2" t="str">
        <f>IFERROR(__xludf.DUMMYFUNCTION("GOOGLETRANSLATE(B3705, ""en"", ""vi"")"),"Bản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[I1N2S3T4R5U"&amp;"6M7E8N9T0S1].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b9ar0"&amp;"s1].")</f>
        <v>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b9ar0s1].</v>
      </c>
      <c r="D3705" s="2"/>
    </row>
    <row r="3706">
      <c r="A3706" s="1" t="s">
        <v>4654</v>
      </c>
      <c r="B3706" s="1" t="s">
        <v>5635</v>
      </c>
      <c r="C3706" s="2" t="str">
        <f>IFERROR(__xludf.DUMMYFUNCTION("GOOGLETRANSLATE(B3706, ""en"", ""vi"")"),"Bản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trình"&amp;" diễn âm nhạc của nó. [ti0me1 s2ig3na4tu5re6] được chọn cho bài hát đặc biệt này là [T1I2M3E4_5S6I7G8N9A0T1U2R3E4], kèm theo [te0mp1o2] chậm chạp. Khác với âm thanh [G1E2N3R4E5] điển hình, bài hát bao gồm khoảng [[N01U12M23_34B45A56R67S78]8 b9ar0s1].")</f>
        <v>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 diễn âm nhạc của nó. [ti0me1 s2ig3na4tu5re6] được chọn cho bài hát đặc biệt này là [T1I2M3E4_5S6I7G8N9A0T1U2R3E4], kèm theo [te0mp1o2] chậm chạp. Khác với âm thanh [G1E2N3R4E5] điển hình, bài hát bao gồm khoảng [[N01U12M23_34B45A56R67S78]8 b9ar0s1].</v>
      </c>
      <c r="D3706" s="2"/>
    </row>
    <row r="3707">
      <c r="A3707" s="1" t="s">
        <v>335</v>
      </c>
      <c r="B3707" s="1" t="s">
        <v>5636</v>
      </c>
      <c r="C3707" s="2" t="str">
        <f>IFERROR(__xludf.DUMMYFUNCTION("GOOGLETRANSLATE(B3707, ""en"", ""vi"")"),"Âm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nh"&amp;"ịp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mạn"&amp;"h mẽ của [E1M2O3T4I5O6N7].")</f>
        <v>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mạnh mẽ của [E1M2O3T4I5O6N7].</v>
      </c>
      <c r="D3707" s="2"/>
    </row>
    <row r="3708">
      <c r="A3708" s="1" t="s">
        <v>120</v>
      </c>
      <c r="B3708" s="1" t="s">
        <v>5637</v>
      </c>
      <c r="C3708" s="2" t="str">
        <f>IFERROR(__xludf.DUMMYFUNCTION("GOOGLETRANSLATE(B3708, ""en"", ""vi"")"),"Bài hát có nhịp điệu đều đặn, vừa phải và không có nhạc cụ.")</f>
        <v>Bài hát có nhịp điệu đều đặn, vừa phải và không có nhạc cụ.</v>
      </c>
      <c r="D3708" s="2"/>
    </row>
    <row r="3709">
      <c r="A3709" s="1" t="s">
        <v>154</v>
      </c>
      <c r="B3709" s="1" t="s">
        <v>5638</v>
      </c>
      <c r="C3709" s="2" t="str">
        <f>IFERROR(__xludf.DUMMYFUNCTION("GOOGLETRANSLATE(B3709, ""en"", ""vi"")"),"Âm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chũ"&amp;"m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"&amp;"cạnh quan trọng của quá trình sản xuất âm nhạc hiện đại.")</f>
        <v>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cạnh quan trọng của quá trình sản xuất âm nhạc hiện đại.</v>
      </c>
      <c r="D3709" s="2"/>
    </row>
    <row r="3710">
      <c r="A3710" s="1" t="s">
        <v>5639</v>
      </c>
      <c r="B3710" s="1" t="s">
        <v>5640</v>
      </c>
      <c r="C3710" s="2" t="str">
        <f>IFERROR(__xludf.DUMMYFUNCTION("GOOGLETRANSLATE(B3710, ""en"", ""vi"")"),"Bản nhạc này được sáng tác trong [[K01E12Y23]3 k4ey5] và có thời gian chạy là [T1M213] giây. [ti0me1 s2ig3na4tu5re6] của nó nằm ngoài tiêu chuẩn và âm nhạc di chuyển với tốc độ vừa phải. Ngoài ra, nó còn mang bản chất [E1M2O3T4I5O6N7].")</f>
        <v>Bản nhạc này được sáng tác trong [[K01E12Y23]3 k4ey5] và có thời gian chạy là [T1M213] giây. [ti0me1 s2ig3na4tu5re6] của nó nằm ngoài tiêu chuẩn và âm nhạc di chuyển với tốc độ vừa phải. Ngoài ra, nó còn mang bản chất [E1M2O3T4I5O6N7].</v>
      </c>
      <c r="D3710" s="2"/>
    </row>
    <row r="3711">
      <c r="A3711" s="1" t="s">
        <v>170</v>
      </c>
      <c r="B3711" s="1" t="s">
        <v>5641</v>
      </c>
      <c r="C3711" s="2" t="str">
        <f>IFERROR(__xludf.DUMMYFUNCTION("GOOGLETRANSLATE(B3711, ""en"", ""vi"")"),"Bản nhạc này được sáng tác trong [[K01E12Y23]3 k4ey5] và có tốc độ vừa phải.")</f>
        <v>Bản nhạc này được sáng tác trong [[K01E12Y23]3 k4ey5] và có tốc độ vừa phải.</v>
      </c>
      <c r="D3711" s="2"/>
    </row>
    <row r="3712">
      <c r="A3712" s="1" t="s">
        <v>446</v>
      </c>
      <c r="B3712" s="1" t="s">
        <v>5642</v>
      </c>
      <c r="C3712" s="2" t="str">
        <f>IFERROR(__xludf.DUMMYFUNCTION("GOOGLETRANSLATE(B3712, ""en"", ""vi"")"),"Bài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[te0mp1o2"&amp;"]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h"&amp;"át.")</f>
        <v>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hát.</v>
      </c>
      <c r="D3712" s="2"/>
    </row>
    <row r="3713">
      <c r="A3713" s="1" t="s">
        <v>705</v>
      </c>
      <c r="B3713" s="1" t="s">
        <v>5643</v>
      </c>
      <c r="C3713" s="2" t="str">
        <f>IFERROR(__xludf.DUMMYFUNCTION("GOOGLETRANSLATE(B3713, ""en"", ""vi"")"),"Bản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tá"&amp;"c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trải"&amp;" nghiệm âm nhạc thực sự quyến rũ.")</f>
        <v>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 nghiệm âm nhạc thực sự quyến rũ.</v>
      </c>
      <c r="D3713" s="2"/>
    </row>
    <row r="3714">
      <c r="A3714" s="1" t="s">
        <v>981</v>
      </c>
      <c r="B3714" s="1" t="s">
        <v>5644</v>
      </c>
      <c r="C3714" s="2" t="str">
        <f>IFERROR(__xludf.DUMMYFUNCTION("GOOGLETRANSLATE(B3714, ""en"", ""vi"")"),"Phạm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nhạc"&amp;" thể hiện nhịp điệu sôi động, đáng chú ý là không có [I1N2S3T4R5U6M7E8N9T0S1], trong khi vẫn duy trì tốc độ vừa phải và bao gồm [T1I2M3E4_5S6I7G8N9A0T1U2R3E4] như [ti0me1 s2ig3na4tu5re6] của nó. Nhìn chung, âm nhạc tỏa ra [E1M2O3T4I5O6N7].")</f>
        <v>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 thể hiện nhịp điệu sôi động, đáng chú ý là không có [I1N2S3T4R5U6M7E8N9T0S1], trong khi vẫn duy trì tốc độ vừa phải và bao gồm [T1I2M3E4_5S6I7G8N9A0T1U2R3E4] như [ti0me1 s2ig3na4tu5re6] của nó. Nhìn chung, âm nhạc tỏa ra [E1M2O3T4I5O6N7].</v>
      </c>
      <c r="D3714" s="2"/>
    </row>
    <row r="3715">
      <c r="A3715" s="1" t="s">
        <v>1652</v>
      </c>
      <c r="B3715" s="1" t="s">
        <v>5645</v>
      </c>
      <c r="C3715" s="2" t="str">
        <f>IFERROR(__xludf.DUMMYFUNCTION("GOOGLETRANSLATE(B3715, ""en"", ""vi"")"),"Phạm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hiện"&amp;"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th"&amp;"ông thường của [G1E2N3R4E5].")</f>
        <v>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thông thường của [G1E2N3R4E5].</v>
      </c>
      <c r="D3715" s="2"/>
    </row>
    <row r="3716">
      <c r="A3716" s="1" t="s">
        <v>3208</v>
      </c>
      <c r="B3716" s="1" t="s">
        <v>5646</v>
      </c>
      <c r="C3716" s="2" t="str">
        <f>IFERROR(__xludf.DUMMYFUNCTION("GOOGLETRANSLATE(B3716, ""en"", ""vi"")"),"Bản nhạc có [te0mp1o2] vừa phải và tiến triển trên [[N01U12M23_34B45A56R67S78]8 b9ar0s1]. Thời lượng của nó là [T1M213] giây, mang lại trải nghiệm nghe thỏa mãn.")</f>
        <v>Bản nhạc có [te0mp1o2] vừa phải và tiến triển trên [[N01U12M23_34B45A56R67S78]8 b9ar0s1]. Thời lượng của nó là [T1M213] giây, mang lại trải nghiệm nghe thỏa mãn.</v>
      </c>
      <c r="D3716" s="2"/>
    </row>
    <row r="3717">
      <c r="A3717" s="1" t="s">
        <v>273</v>
      </c>
      <c r="B3717" s="1" t="s">
        <v>5647</v>
      </c>
      <c r="C3717" s="2" t="str">
        <f>IFERROR(__xludf.DUMMYFUNCTION("GOOGLETRANSLATE(B3717, ""en"", ""vi"")"),"Âm nhạc có thước đo [T1I2M3E4_5S6I7G8N9A0T1U2R3E4], giúp bổ sung cấu trúc nhịp điệu riêng biệt cho bố cục. Máy đo này tạo ra nhịp điệu nhất quán và có tổ chức xuyên suốt bản nhạc, cho phép người nghe dễ dàng theo dõi và dự đoán các tiết tấu âm nhạc. Đồng "&amp;"hồ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lựa c"&amp;"họn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f>
        <v>Âm nhạc có thước đo [T1I2M3E4_5S6I7G8N9A0T1U2R3E4], giúp bổ sung cấu trúc nhịp điệu riêng biệt cho bố cục. Máy đo này tạo ra nhịp điệu nhất quán và có tổ chức xuyên suốt bản nhạc, cho phép người nghe dễ dàng theo dõi và dự đoán các tiết tấu âm nhạc. Đồng 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lựa chọn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v>
      </c>
      <c r="D3717" s="2"/>
    </row>
    <row r="3718">
      <c r="A3718" s="1" t="s">
        <v>108</v>
      </c>
      <c r="B3718" s="1" t="s">
        <v>5648</v>
      </c>
      <c r="C3718" s="2" t="str">
        <f>IFERROR(__xludf.DUMMYFUNCTION("GOOGLETRANSLATE(B3718,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"&amp;"hát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chó"&amp;"ng tăng cường sự biểu đạt của [E1M2O3T4I5O6N7] được truyền tải qua âm nhạc.")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chóng tăng cường sự biểu đạt của [E1M2O3T4I5O6N7] được truyền tải qua âm nhạc.</v>
      </c>
      <c r="D3718" s="2"/>
    </row>
    <row r="3719">
      <c r="A3719" s="1" t="s">
        <v>261</v>
      </c>
      <c r="B3719" s="1" t="s">
        <v>5649</v>
      </c>
      <c r="C3719" s="2" t="str">
        <f>IFERROR(__xludf.DUMMYFUNCTION("GOOGLETRANSLATE(B3719, ""en"", ""vi"")"),"Âm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nhị"&amp;"p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f>
        <v>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v>
      </c>
      <c r="D3719" s="2"/>
    </row>
    <row r="3720">
      <c r="A3720" s="1" t="s">
        <v>5650</v>
      </c>
      <c r="B3720" s="1" t="s">
        <v>5651</v>
      </c>
      <c r="C3720" s="2" t="str">
        <f>IFERROR(__xludf.DUMMYFUNCTION("GOOGLETRANSLATE(B3720, ""en"", ""vi"")"),"[ke0y1] mang lại cho bản nhạc này chất lượng cảm xúc đặc biệt, trong khi bài hát có thời lượng [T1M213] giây. Nhịp điệu trong bài hát này vô cùng kích thích và [I1N2S3T4R5U6M7E8N9T0S1] được sử dụng trong phần trình diễn âm nhạc. Mặc dù bài hát này không n"&amp;"hằm mục đích khiêu vũ nhưng nó mang một sự cộng hưởng cảm xúc độc đáo. Nó khác với âm thanh điển hình của [G1E2N3R4E5] cổ điển và kéo dài thời lượng [[N01U12M23_34B45A56R67S78]8 b9ar0s1].")</f>
        <v>[ke0y1] mang lại cho bản nhạc này chất lượng cảm xúc đặc biệt, trong khi bài hát có thời lượng [T1M213] giây. Nhịp điệu trong bài hát này vô cùng kích thích và [I1N2S3T4R5U6M7E8N9T0S1] được sử dụng trong phần trình diễn âm nhạc. Mặc dù bài hát này không nhằm mục đích khiêu vũ nhưng nó mang một sự cộng hưởng cảm xúc độc đáo. Nó khác với âm thanh điển hình của [G1E2N3R4E5] cổ điển và kéo dài thời lượng [[N01U12M23_34B45A56R67S78]8 b9ar0s1].</v>
      </c>
      <c r="D3720" s="2"/>
    </row>
    <row r="3721">
      <c r="A3721" s="1" t="s">
        <v>5652</v>
      </c>
      <c r="B3721" s="1" t="s">
        <v>5653</v>
      </c>
      <c r="C3721" s="2" t="str">
        <f>IFERROR(__xludf.DUMMYFUNCTION("GOOGLETRANSLATE(B3721, ""en"", ""vi"")"),"Bản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"&amp;"phần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"&amp;"[[N01U12M23_34B45A56R67S78]8 b9ar0s1].")</f>
        <v>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[[N01U12M23_34B45A56R67S78]8 b9ar0s1].</v>
      </c>
      <c r="D3721" s="2"/>
    </row>
    <row r="3722">
      <c r="A3722" s="1" t="s">
        <v>4331</v>
      </c>
      <c r="B3722" s="1" t="s">
        <v>5654</v>
      </c>
      <c r="C3722" s="2" t="str">
        <f>IFERROR(__xludf.DUMMYFUNCTION("GOOGLETRANSLATE(B3722, ""en"", ""vi"")"),"Loại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"&amp;"[te0mp1o2] vừa phải.")</f>
        <v>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[te0mp1o2] vừa phải.</v>
      </c>
      <c r="D3722" s="2"/>
    </row>
    <row r="3723">
      <c r="A3723" s="1" t="s">
        <v>5655</v>
      </c>
      <c r="B3723" s="1" t="s">
        <v>5656</v>
      </c>
      <c r="C3723" s="2" t="str">
        <f>IFERROR(__xludf.DUMMYFUNCTION("GOOGLETRANSLATE(B3723, ""en"", ""vi"")"),"Bài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thườn"&amp;"g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"&amp;"đáo trong cấu trúc và thành phần của bài hát này có thể là một sự thay đổi mới mẻ đối với cả [A1R2T3I4S5T6] và người hâm mộ của họ.")</f>
        <v>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đáo trong cấu trúc và thành phần của bài hát này có thể là một sự thay đổi mới mẻ đối với cả [A1R2T3I4S5T6] và người hâm mộ của họ.</v>
      </c>
      <c r="D3723" s="2"/>
    </row>
    <row r="3724">
      <c r="A3724" s="1" t="s">
        <v>2162</v>
      </c>
      <c r="B3724" s="1" t="s">
        <v>5657</v>
      </c>
      <c r="C3724" s="2" t="str">
        <f>IFERROR(__xludf.DUMMYFUNCTION("GOOGLETRANSLATE(B3724, ""en"", ""vi"")"),"Thời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f>
        <v>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v>
      </c>
      <c r="D3724" s="2"/>
    </row>
    <row r="3725">
      <c r="A3725" s="1" t="s">
        <v>293</v>
      </c>
      <c r="B3725" s="1" t="s">
        <v>5658</v>
      </c>
      <c r="C3725" s="2" t="str">
        <f>IFERROR(__xludf.DUMMYFUNCTION("GOOGLETRANSLATE(B3725, ""en"", ""vi"")"),"Phần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"&amp;"cho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cá"&amp;"ch lựa chọn nhạc cụ độc đáo.")</f>
        <v>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cách lựa chọn nhạc cụ độc đáo.</v>
      </c>
      <c r="D3725" s="2"/>
    </row>
    <row r="3726">
      <c r="A3726" s="1" t="s">
        <v>5659</v>
      </c>
      <c r="B3726" s="1" t="s">
        <v>5660</v>
      </c>
      <c r="C3726" s="2" t="str">
        <f>IFERROR(__xludf.DUMMYFUNCTION("GOOGLETRANSLATE(B3726, ""en"", ""vi"")"),"Bài hát này có nhịp [te0mp1o2] nhanh và thời lượng [T1M213] giây, tuy nhiên nó có nhịp điệu rất êm dịu và nhẹ nhàng. Điều thú vị là bạn sẽ không nghe thấy bất kỳ [I1N2S3T4R5U6M7E8N9T0S1] nào trong bài hát này.")</f>
        <v>Bài hát này có nhịp [te0mp1o2] nhanh và thời lượng [T1M213] giây, tuy nhiên nó có nhịp điệu rất êm dịu và nhẹ nhàng. Điều thú vị là bạn sẽ không nghe thấy bất kỳ [I1N2S3T4R5U6M7E8N9T0S1] nào trong bài hát này.</v>
      </c>
      <c r="D3726" s="2"/>
    </row>
    <row r="3727">
      <c r="A3727" s="1" t="s">
        <v>1005</v>
      </c>
      <c r="B3727" s="1" t="s">
        <v>5661</v>
      </c>
      <c r="C3727" s="2" t="str">
        <f>IFERROR(__xludf.DUMMYFUNCTION("GOOGLETRANSLATE(B3727, ""en"", ""vi"")"),"Bản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đ"&amp;"ộc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f>
        <v>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v>
      </c>
      <c r="D3727" s="2"/>
    </row>
    <row r="3728">
      <c r="A3728" s="1" t="s">
        <v>483</v>
      </c>
      <c r="B3728" s="1" t="s">
        <v>5662</v>
      </c>
      <c r="C3728" s="2" t="str">
        <f>IFERROR(__xludf.DUMMYFUNCTION("GOOGLETRANSLATE(B3728, ""en"", ""vi"")"),"Ví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[T1M21"&amp;"3]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th"&amp;"ể hiện tính linh hoạt và sáng tạo có thể đạt được trong thể loại [G1E2N3R4E5].")</f>
        <v>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thể hiện tính linh hoạt và sáng tạo có thể đạt được trong thể loại [G1E2N3R4E5].</v>
      </c>
      <c r="D3728" s="2"/>
    </row>
    <row r="3729">
      <c r="A3729" s="1" t="s">
        <v>4521</v>
      </c>
      <c r="B3729" s="1" t="s">
        <v>5663</v>
      </c>
      <c r="C3729" s="2" t="str">
        <f>IFERROR(__xludf.DUMMYFUNCTION("GOOGLETRANSLATE(B3729, ""en"", ""vi"")"),"[[K01E12Y23]3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"&amp;"dẫn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nà"&amp;"y chắc chắn sẽ để lại ấn tượng khó phai.")</f>
        <v>[[K01E12Y23]3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này chắc chắn sẽ để lại ấn tượng khó phai.</v>
      </c>
      <c r="D3729" s="2"/>
    </row>
    <row r="3730">
      <c r="A3730" s="1" t="s">
        <v>5664</v>
      </c>
      <c r="B3730" s="1" t="s">
        <v>5665</v>
      </c>
      <c r="C3730" s="2" t="str">
        <f>IFERROR(__xludf.DUMMYFUNCTION("GOOGLETRANSLATE(B3730, ""en"", ""vi"")"),"Thành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N"&amp;"goài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nh"&amp;"ịp độ chậm và không tuân theo phong cách đặc trưng của thể loại [G1E2N3R4E5]. Nhìn chung, âm nhạc này thể hiện một cách tiếp cận sáng tác và độc đáo.")</f>
        <v>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nhịp độ chậm và không tuân theo phong cách đặc trưng của thể loại [G1E2N3R4E5]. Nhìn chung, âm nhạc này thể hiện một cách tiếp cận sáng tác và độc đáo.</v>
      </c>
      <c r="D3730" s="2"/>
    </row>
    <row r="3731">
      <c r="A3731" s="1" t="s">
        <v>5666</v>
      </c>
      <c r="B3731" s="1" t="s">
        <v>5667</v>
      </c>
      <c r="C3731" s="2" t="str">
        <f>IFERROR(__xludf.DUMMYFUNCTION("GOOGLETRANSLATE(B3731, ""en"", ""vi"")"),"Bài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v"&amp;"à bao gồm [[N01U12M23_34B45A56R67S78]8 b9ar0s1], được sắp xếp theo cách bỏ qua việc sử dụng [I1N2S3T4R5U6M7E8N9T0S1]. Âm nhạc dựa trên [[T01I12M23E34_45S56I67G78N89A90T01U12R23E34]4 t5im6e 7si8gn9at0ur1e2] và truyền tải [E1M2O3T4I5O6N7] một cách hiệu quả "&amp;"đến người nghe.")</f>
        <v>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và bao gồm [[N01U12M23_34B45A56R67S78]8 b9ar0s1], được sắp xếp theo cách bỏ qua việc sử dụng [I1N2S3T4R5U6M7E8N9T0S1]. Âm nhạc dựa trên [[T01I12M23E34_45S56I67G78N89A90T01U12R23E34]4 t5im6e 7si8gn9at0ur1e2] và truyền tải [E1M2O3T4I5O6N7] một cách hiệu quả đến người nghe.</v>
      </c>
      <c r="D3731" s="2"/>
    </row>
    <row r="3732">
      <c r="A3732" s="1" t="s">
        <v>5668</v>
      </c>
      <c r="B3732" s="1" t="s">
        <v>5669</v>
      </c>
      <c r="C3732" s="2" t="str">
        <f>IFERROR(__xludf.DUMMYFUNCTION("GOOGLETRANSLATE(B3732, ""en"", ""vi"")"),"Bài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"&amp;"bao gồm [[N01U12M23_34B45A56R67S78]8 b9ar0s1].")</f>
        <v>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bao gồm [[N01U12M23_34B45A56R67S78]8 b9ar0s1].</v>
      </c>
      <c r="D3732" s="2"/>
    </row>
    <row r="3733">
      <c r="A3733" s="1" t="s">
        <v>2372</v>
      </c>
      <c r="B3733" s="1" t="s">
        <v>5670</v>
      </c>
      <c r="C3733" s="2" t="str">
        <f>IFERROR(__xludf.DUMMYFUNCTION("GOOGLETRANSLATE(B3733, ""en"", ""vi"")"),"Với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độ"&amp;"ng, loại trừ mọi [I1N2S3T4R5U6M7E8N9T0S1]. [ti0me1 s2ig3na4tu5re6] của nó là [T1I2M3E4_5S6I7G8N9A0T1U2R3E4] và nhịp điệu tổng thể vẫn nhanh, khiến nó trở thành một ví dụ cổ điển về phong cách [G1E2N3R4E5].")</f>
        <v>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động, loại trừ mọi [I1N2S3T4R5U6M7E8N9T0S1]. [ti0me1 s2ig3na4tu5re6] của nó là [T1I2M3E4_5S6I7G8N9A0T1U2R3E4] và nhịp điệu tổng thể vẫn nhanh, khiến nó trở thành một ví dụ cổ điển về phong cách [G1E2N3R4E5].</v>
      </c>
      <c r="D3733" s="2"/>
    </row>
    <row r="3734">
      <c r="A3734" s="1" t="s">
        <v>5671</v>
      </c>
      <c r="B3734" s="1" t="s">
        <v>5672</v>
      </c>
      <c r="C3734" s="2" t="str">
        <f>IFERROR(__xludf.DUMMYFUNCTION("GOOGLETRANSLATE(B3734, ""en"", ""vi"")"),"Bản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[I1N2S3T4R5U6M7E"&amp;"8N9T0S1]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"&amp;"dài [[N01U12M23_34B45A56R67S78]8 b9ar0s1] trong thời lượng.")</f>
        <v>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dài [[N01U12M23_34B45A56R67S78]8 b9ar0s1] trong thời lượng.</v>
      </c>
      <c r="D3734" s="2"/>
    </row>
    <row r="3735">
      <c r="A3735" s="1" t="s">
        <v>4868</v>
      </c>
      <c r="B3735" s="1" t="s">
        <v>5673</v>
      </c>
      <c r="C3735" s="2" t="str">
        <f>IFERROR(__xludf.DUMMYFUNCTION("GOOGLETRANSLATE(B3735, ""en"", ""vi"")"),"Phần trình diễn âm nhạc của bài hát sử dụng [I1N2S3T4R5U6M7E8N9T0S1] và có [te0mp1o2] nhanh xuyên suốt [[N01U12M23_34B45A56R67S78]8 b9ar0s1].")</f>
        <v>Phần trình diễn âm nhạc của bài hát sử dụng [I1N2S3T4R5U6M7E8N9T0S1] và có [te0mp1o2] nhanh xuyên suốt [[N01U12M23_34B45A56R67S78]8 b9ar0s1].</v>
      </c>
      <c r="D3735" s="2"/>
    </row>
    <row r="3736">
      <c r="A3736" s="1" t="s">
        <v>2523</v>
      </c>
      <c r="B3736" s="1" t="s">
        <v>5674</v>
      </c>
      <c r="C3736" s="2" t="str">
        <f>IFERROR(__xludf.DUMMYFUNCTION("GOOGLETRANSLATE(B3736, ""en"", ""vi"")"),"Loại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v"&amp;"à quá chậm. Công dụng quan trọng của [I1N2S3T4R5U6M7E8N9T0S1] góp phần vào thành phần tổng thể. Ngoài ra, bài hát này có [ti0me1 s2ig3na4tu5re6 o7f 8[T91I02M13E24_35S46I57G68N79A80T91U02R13E24]3] độc đáo và duy trì [te0mp1o2] vừa phải, khiến nó trở thành "&amp;"một ví dụ cổ điển về phong cách [G1E2N3R4E5].")</f>
        <v>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và quá chậm. Công dụng quan trọng của [I1N2S3T4R5U6M7E8N9T0S1] góp phần vào thành phần tổng thể. Ngoài ra, bài hát này có [ti0me1 s2ig3na4tu5re6 o7f 8[T91I02M13E24_35S46I57G68N79A80T91U02R13E24]3] độc đáo và duy trì [te0mp1o2] vừa phải, khiến nó trở thành một ví dụ cổ điển về phong cách [G1E2N3R4E5].</v>
      </c>
      <c r="D3736" s="2"/>
    </row>
    <row r="3737">
      <c r="A3737" s="1" t="s">
        <v>164</v>
      </c>
      <c r="B3737" s="1" t="s">
        <v>5675</v>
      </c>
      <c r="C3737" s="2" t="str">
        <f>IFERROR(__xludf.DUMMYFUNCTION("GOOGLETRANSLATE(B3737, ""en"", ""vi"")"),"Với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[te0mp1o"&amp;"2]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f>
        <v>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v>
      </c>
      <c r="D3737" s="2"/>
    </row>
    <row r="3738">
      <c r="A3738" s="1" t="s">
        <v>284</v>
      </c>
      <c r="B3738" s="1" t="s">
        <v>5676</v>
      </c>
      <c r="C3738" s="2" t="str">
        <f>IFERROR(__xludf.DUMMYFUNCTION("GOOGLETRANSLATE(B3738, ""en"", ""vi"")"),"Bản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nhạc"&amp;"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f>
        <v>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v>
      </c>
      <c r="D3738" s="2"/>
    </row>
    <row r="3739">
      <c r="A3739" s="1" t="s">
        <v>217</v>
      </c>
      <c r="B3739" s="1" t="s">
        <v>5677</v>
      </c>
      <c r="C3739" s="2" t="str">
        <f>IFERROR(__xludf.DUMMYFUNCTION("GOOGLETRANSLATE(B3739, ""en"", ""vi"")"),"
Việc sử dụng [[K01E12Y23]3 k4ey5] trong bản nhạc này tạo ra một bảng âm thanh phong phú và sống động.")</f>
        <v>
Việc sử dụng [[K01E12Y23]3 k4ey5] trong bản nhạc này tạo ra một bảng âm thanh phong phú và sống động.</v>
      </c>
      <c r="D3739" s="2"/>
    </row>
    <row r="3740">
      <c r="A3740" s="1" t="s">
        <v>51</v>
      </c>
      <c r="B3740" s="1" t="s">
        <v>5678</v>
      </c>
      <c r="C3740" s="2" t="str">
        <f>IFERROR(__xludf.DUMMYFUNCTION("GOOGLETRANSLATE(B3740, ""en"", ""vi"")"),"Loại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nhàn"&amp;"g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chung"&amp;", bài hát này mang đến một hành trình âm nhạc độc đáo và quyến rũ.")</f>
        <v>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 bài hát này mang đến một hành trình âm nhạc độc đáo và quyến rũ.</v>
      </c>
      <c r="D3740" s="2"/>
    </row>
    <row r="3741">
      <c r="A3741" s="1" t="s">
        <v>5679</v>
      </c>
      <c r="B3741" s="1" t="s">
        <v>5680</v>
      </c>
      <c r="C3741" s="2" t="str">
        <f>IFERROR(__xludf.DUMMYFUNCTION("GOOGLETRANSLATE(B3741, ""en"", ""vi"")"),"Bài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th"&amp;"êm âm thanh độc đáo và cảm xúc tổng thể.")</f>
        <v>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thêm âm thanh độc đáo và cảm xúc tổng thể.</v>
      </c>
      <c r="D3741" s="2"/>
    </row>
    <row r="3742">
      <c r="A3742" s="1" t="s">
        <v>5681</v>
      </c>
      <c r="B3742" s="1" t="s">
        <v>5682</v>
      </c>
      <c r="C3742" s="2" t="str">
        <f>IFERROR(__xludf.DUMMYFUNCTION("GOOGLETRANSLATE(B3742, ""en"", ""vi"")"),"Phạm vi cao độ nhỏ gọn của [R1A2N3G4E5] [oc0ta1ve2s3], cùng với lựa chọn âm nhạc [[K01E12Y23]3 k4ey5], tạo ra một màn trình diễn âm nhạc tập trung và có tác động mạnh mẽ, mang lại trải nghiệm quyến rũ và đáng nhớ. Thành phần này kết hợp đồng hồ đo [T1I2M3"&amp;"E4_5S6I7G8N9A0T1U2R3E4], duy trì tốc độ nhanh xuyên suốt. Độ dài của bài hát được xác định bởi [[N01U12M23_34B45A56R67S78]8 b9ar0s1], càng góp phần tạo nên tính sôi động của bài hát.")</f>
        <v>Phạm vi cao độ nhỏ gọn của [R1A2N3G4E5] [oc0ta1ve2s3], cùng với lựa chọn âm nhạc [[K01E12Y23]3 k4ey5], tạo ra một màn trình diễn âm nhạc tập trung và có tác động mạnh mẽ, mang lại trải nghiệm quyến rũ và đáng nhớ. Thành phần này kết hợp đồng hồ đo [T1I2M3E4_5S6I7G8N9A0T1U2R3E4], duy trì tốc độ nhanh xuyên suốt. Độ dài của bài hát được xác định bởi [[N01U12M23_34B45A56R67S78]8 b9ar0s1], càng góp phần tạo nên tính sôi động của bài hát.</v>
      </c>
      <c r="D3742" s="2"/>
    </row>
    <row r="3743">
      <c r="A3743" s="1" t="s">
        <v>5683</v>
      </c>
      <c r="B3743" s="1" t="s">
        <v>5684</v>
      </c>
      <c r="C3743" s="2" t="str">
        <f>IFERROR(__xludf.DUMMYFUNCTION("GOOGLETRANSLATE(B3743, ""en"", ""vi"")"),"Với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[I1N2S3T4R5U6M7E8N"&amp;"9T0S1]. Chơi ở tốc độ trung bình, bài hát bao gồm [[N01U12M23_34B45A56R67S78]8 b9ar0s1].")</f>
        <v>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[I1N2S3T4R5U6M7E8N9T0S1]. Chơi ở tốc độ trung bình, bài hát bao gồm [[N01U12M23_34B45A56R67S78]8 b9ar0s1].</v>
      </c>
      <c r="D3743" s="2"/>
    </row>
    <row r="3744">
      <c r="A3744" s="1" t="s">
        <v>100</v>
      </c>
      <c r="B3744" s="1" t="s">
        <v>5685</v>
      </c>
      <c r="C3744" s="2" t="str">
        <f>IFERROR(__xludf.DUMMYFUNCTION("GOOGLETRANSLATE(B3744, ""en"", ""vi"")"),"Bản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"&amp;"dụng [I1N2S3T4R5U6M7E8N9T0S1] trong cách sắp xếp. Sử dụng [ti0me1 s2ig3na4tu5re6 o7f 8[T91I02M13E24_35S46I57G68N79A80T91U02R13E24]3], bài hát có nhịp điệu nhanh và chứa đầy [E1M2O3T4I5O6N7].")</f>
        <v>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dụng [I1N2S3T4R5U6M7E8N9T0S1] trong cách sắp xếp. Sử dụng [ti0me1 s2ig3na4tu5re6 o7f 8[T91I02M13E24_35S46I57G68N79A80T91U02R13E24]3], bài hát có nhịp điệu nhanh và chứa đầy [E1M2O3T4I5O6N7].</v>
      </c>
      <c r="D3744" s="2"/>
    </row>
    <row r="3745">
      <c r="A3745" s="1" t="s">
        <v>5686</v>
      </c>
      <c r="B3745" s="1" t="s">
        <v>5687</v>
      </c>
      <c r="C3745" s="2" t="str">
        <f>IFERROR(__xludf.DUMMYFUNCTION("GOOGLETRANSLATE(B3745, ""en"", ""vi"")"),"Bài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Đ"&amp;"iều thú vị là bài hát này đã chọn không kết hợp [I1N2S3T4R5U6M7E8N9T0S1], điều này làm tăng thêm nét độc đáo và khác biệt của nó.")</f>
        <v>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Điều thú vị là bài hát này đã chọn không kết hợp [I1N2S3T4R5U6M7E8N9T0S1], điều này làm tăng thêm nét độc đáo và khác biệt của nó.</v>
      </c>
      <c r="D3745" s="2"/>
    </row>
    <row r="3746">
      <c r="A3746" s="1" t="s">
        <v>5688</v>
      </c>
      <c r="B3746" s="1" t="s">
        <v>5689</v>
      </c>
      <c r="C3746" s="2" t="str">
        <f>IFERROR(__xludf.DUMMYFUNCTION("GOOGLETRANSLATE(B3746, ""en"", ""vi"")"),"Bản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cao"&amp;" [te0mp1o2] nhưng cấu trúc bài hát bao gồm [[N01U12M23_34B45A56R67S78]8 b9ar0s1].")</f>
        <v>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 [te0mp1o2] nhưng cấu trúc bài hát bao gồm [[N01U12M23_34B45A56R67S78]8 b9ar0s1].</v>
      </c>
      <c r="D3746" s="2"/>
    </row>
    <row r="3747">
      <c r="A3747" s="1" t="s">
        <v>100</v>
      </c>
      <c r="B3747" s="1" t="s">
        <v>5690</v>
      </c>
      <c r="C3747" s="2" t="str">
        <f>IFERROR(__xludf.DUMMYFUNCTION("GOOGLETRANSLATE(B3747,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"&amp;"với [te0mp1o2] vừa phải, không có bất kỳ [I1N2S3T4R5U6M7E8N9T0S1] nào, thay vào đó sử dụng [ti0me1 s2ig3na4tu5re6 o7f 8[T91I02M13E24_35S46I57G68N79A80T91U02R13E 24]3]. Mặc dù có nhịp độ nhanh nhưng âm nhạc vẫn tỏa ra [E1M2O3T4I5O6N7].")</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với [te0mp1o2] vừa phải, không có bất kỳ [I1N2S3T4R5U6M7E8N9T0S1] nào, thay vào đó sử dụng [ti0me1 s2ig3na4tu5re6 o7f 8[T91I02M13E24_35S46I57G68N79A80T91U02R13E 24]3]. Mặc dù có nhịp độ nhanh nhưng âm nhạc vẫn tỏa ra [E1M2O3T4I5O6N7].</v>
      </c>
      <c r="D3747" s="2"/>
    </row>
    <row r="3748">
      <c r="A3748" s="1" t="s">
        <v>381</v>
      </c>
      <c r="B3748" s="1" t="s">
        <v>5691</v>
      </c>
      <c r="C3748" s="2" t="str">
        <f>IFERROR(__xludf.DUMMYFUNCTION("GOOGLETRANSLATE(B3748, ""en"", ""vi"")"),"Bản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"&amp;"trong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n"&amp;"hạc cụ khác nhau đã khiến tác phẩm âm nhạc này trở thành một màn trình diễn nổi bật.")</f>
        <v>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nhạc cụ khác nhau đã khiến tác phẩm âm nhạc này trở thành một màn trình diễn nổi bật.</v>
      </c>
      <c r="D3748" s="2"/>
    </row>
    <row r="3749">
      <c r="A3749" s="1" t="s">
        <v>5692</v>
      </c>
      <c r="B3749" s="1" t="s">
        <v>5693</v>
      </c>
      <c r="C3749" s="2" t="str">
        <f>IFERROR(__xludf.DUMMYFUNCTION("GOOGLETRANSLATE(B3749, ""en"", ""vi"")"),"Nhạc đang được phát ở mức trung bình [te0mp1o2] và bản giai điệu không có [I1N2S3T4R5U6M7E8N9T0]. Tuy nhiên, sự lựa chọn [[K01E12Y23]3 k4ey5] trong dòng nhạc này lại tạo nên trải nghiệm lôi cuốn và đáng nhớ cho người nghe.")</f>
        <v>Nhạc đang được phát ở mức trung bình [te0mp1o2] và bản giai điệu không có [I1N2S3T4R5U6M7E8N9T0]. Tuy nhiên, sự lựa chọn [[K01E12Y23]3 k4ey5] trong dòng nhạc này lại tạo nên trải nghiệm lôi cuốn và đáng nhớ cho người nghe.</v>
      </c>
      <c r="D3749" s="2"/>
    </row>
    <row r="3750">
      <c r="A3750" s="1" t="s">
        <v>154</v>
      </c>
      <c r="B3750" s="1" t="s">
        <v>5694</v>
      </c>
      <c r="C3750" s="2" t="str">
        <f>IFERROR(__xludf.DUMMYFUNCTION("GOOGLETRANSLATE(B3750, ""en"", ""vi"")"),"Khi nói đến việc tạo ra âm nhạc, việc lựa chọn nhạc cụ là rất quan trọng. Tùy thuộc vào phong cách và thể loại, có thể cần các nhạc cụ khác nhau để đạt được âm thanh và bầu không khí mong muốn. Từ giai điệu cao vút của đàn violin đến nhịp điệu nhịp nhàng "&amp;"của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 âm"&amp;"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f>
        <v>Khi nói đến việc tạo ra âm nhạc, việc lựa chọn nhạc cụ là rất quan trọng. Tùy thuộc vào phong cách và thể loại, có thể cần các nhạc cụ khác nhau để đạt được âm thanh và bầu không khí mong muốn. Từ giai điệu cao vút của đàn violin đến nhịp điệu nhịp nhàng 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 âm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v>
      </c>
      <c r="D3750" s="2"/>
    </row>
    <row r="3751">
      <c r="A3751" s="1" t="s">
        <v>586</v>
      </c>
      <c r="B3751" s="1" t="s">
        <v>5695</v>
      </c>
      <c r="C3751" s="2" t="str">
        <f>IFERROR(__xludf.DUMMYFUNCTION("GOOGLETRANSLATE(B3751, ""en"", ""vi"")"),"Phạm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xế"&amp;"p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chu"&amp;"ng, dòng nhạc này có đặc điểm là [E1M2O3T4I5O6N7].")</f>
        <v>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chung, dòng nhạc này có đặc điểm là [E1M2O3T4I5O6N7].</v>
      </c>
      <c r="D3751" s="2"/>
    </row>
    <row r="3752">
      <c r="A3752" s="1" t="s">
        <v>5358</v>
      </c>
      <c r="B3752" s="1" t="s">
        <v>5696</v>
      </c>
      <c r="C3752" s="2" t="str">
        <f>IFERROR(__xludf.DUMMYFUNCTION("GOOGLETRANSLATE(B3752, ""en"", ""vi"")"),"[[K01E12Y23]3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c"&amp;"ục. Nhìn chung bài hát này thuộc thể loại nhạc [G1E2N3R4E5].")</f>
        <v>[[K01E12Y23]3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cục. Nhìn chung bài hát này thuộc thể loại nhạc [G1E2N3R4E5].</v>
      </c>
      <c r="D3752" s="2"/>
    </row>
    <row r="3753">
      <c r="A3753" s="1" t="s">
        <v>5697</v>
      </c>
      <c r="B3753" s="1" t="s">
        <v>5698</v>
      </c>
      <c r="C3753" s="2" t="str">
        <f>IFERROR(__xludf.DUMMYFUNCTION("GOOGLETRANSLATE(B3753, ""en"", ""vi"")"),"Với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s"&amp;"ử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[[N01U12M23_34B45A56R67S"&amp;"78]8 b9ar0s1].")</f>
        <v>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[[N01U12M23_34B45A56R67S78]8 b9ar0s1].</v>
      </c>
      <c r="D3753" s="2"/>
    </row>
    <row r="3754">
      <c r="A3754" s="1" t="s">
        <v>5699</v>
      </c>
      <c r="B3754" s="1" t="s">
        <v>5700</v>
      </c>
      <c r="C3754" s="2" t="str">
        <f>IFERROR(__xludf.DUMMYFUNCTION("GOOGLETRANSLATE(B3754, ""en"", ""vi"")"),"Bản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[[T01I12M23E34_45S56I67G78N8"&amp;"9A90T01U12R23E34]4 t5im6e 7si8gn9at0ur1e2]. Tuy nhịp độ nhanh nhưng bài hát lại chuyển động với nhịp độ nhẹ nhàng và bao gồm [[N01U12M23_34B45A56R67S78]8 b9ar0s1].")</f>
        <v>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[[T01I12M23E34_45S56I67G78N89A90T01U12R23E34]4 t5im6e 7si8gn9at0ur1e2]. Tuy nhịp độ nhanh nhưng bài hát lại chuyển động với nhịp độ nhẹ nhàng và bao gồm [[N01U12M23_34B45A56R67S78]8 b9ar0s1].</v>
      </c>
      <c r="D3754" s="2"/>
    </row>
    <row r="3755">
      <c r="A3755" s="1" t="s">
        <v>5701</v>
      </c>
      <c r="B3755" s="1" t="s">
        <v>5702</v>
      </c>
      <c r="C3755" s="2" t="str">
        <f>IFERROR(__xludf.DUMMYFUNCTION("GOOGLETRANSLATE(B3755, ""en"", ""vi"")"),"Âm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8[T91I02M13E24_35S46I5"&amp;"7G68N79A80T91U02R13E24]3] và kéo dài trong [T1M213] giây. Bất chấp các [te0mp1o2] khác nhau, âm nhạc vẫn trôi chảy liền mạch, tạo ra trải nghiệm nghe hấp dẫn.")</f>
        <v>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8[T91I02M13E24_35S46I57G68N79A80T91U02R13E24]3] và kéo dài trong [T1M213] giây. Bất chấp các [te0mp1o2] khác nhau, âm nhạc vẫn trôi chảy liền mạch, tạo ra trải nghiệm nghe hấp dẫn.</v>
      </c>
      <c r="D3755" s="2"/>
    </row>
    <row r="3756">
      <c r="A3756" s="1" t="s">
        <v>849</v>
      </c>
      <c r="B3756" s="1" t="s">
        <v>5703</v>
      </c>
      <c r="C3756" s="2" t="str">
        <f>IFERROR(__xludf.DUMMYFUNCTION("GOOGLETRANSLATE(B3756, ""en"", ""vi"")"),"Nhạc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n"&amp;"hạc.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khá"&amp;"c cùng thể loại. Nhìn chung, sự kết hợp giữa [ke0y1], cảm xúc và lựa chọn nhạc cụ đã mang lại trải nghiệm âm nhạc độc đáo và mạnh mẽ.")</f>
        <v>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khác cùng thể loại. Nhìn chung, sự kết hợp giữa [ke0y1], cảm xúc và lựa chọn nhạc cụ đã mang lại trải nghiệm âm nhạc độc đáo và mạnh mẽ.</v>
      </c>
      <c r="D3756" s="2"/>
    </row>
    <row r="3757">
      <c r="A3757" s="1" t="s">
        <v>297</v>
      </c>
      <c r="B3757" s="1" t="s">
        <v>5704</v>
      </c>
      <c r="C3757" s="2" t="str">
        <f>IFERROR(__xludf.DUMMYFUNCTION("GOOGLETRANSLATE(B3757, ""en"", ""vi"")"),"Phần trình diễn âm nhạc sử dụng [I1N2S3T4R5U6M7E8N9T0S1] và bài hát có thời gian phát là [T1M213] giây.")</f>
        <v>Phần trình diễn âm nhạc sử dụng [I1N2S3T4R5U6M7E8N9T0S1] và bài hát có thời gian phát là [T1M213] giây.</v>
      </c>
      <c r="D3757" s="2"/>
    </row>
    <row r="3758">
      <c r="A3758" s="1" t="s">
        <v>477</v>
      </c>
      <c r="B3758" s="1" t="s">
        <v>5705</v>
      </c>
      <c r="C3758" s="2" t="str">
        <f>IFERROR(__xludf.DUMMYFUNCTION("GOOGLETRANSLATE(B3758, ""en"", ""vi"")"),"Bản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độ"&amp;"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tiến"&amp;"g vang cho người nghe ở cả cấp độ nhận thức và cảm xúc.")</f>
        <v>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tiếng vang cho người nghe ở cả cấp độ nhận thức và cảm xúc.</v>
      </c>
      <c r="D3758" s="2"/>
    </row>
    <row r="3759">
      <c r="A3759" s="1" t="s">
        <v>5706</v>
      </c>
      <c r="B3759" s="1" t="s">
        <v>5707</v>
      </c>
      <c r="C3759" s="2" t="str">
        <f>IFERROR(__xludf.DUMMYFUNCTION("GOOGLETRANSLATE(B3759, ""en"", ""vi"")"),"Bài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b9ar0"&amp;"s1].")</f>
        <v>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b9ar0s1].</v>
      </c>
      <c r="D3759" s="2"/>
    </row>
    <row r="3760">
      <c r="A3760" s="1" t="s">
        <v>297</v>
      </c>
      <c r="B3760" s="1" t="s">
        <v>5708</v>
      </c>
      <c r="C3760" s="2" t="str">
        <f>IFERROR(__xludf.DUMMYFUNCTION("GOOGLETRANSLATE(B3760, ""en"", ""vi"")"),"Thời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được"&amp;" sử dụng có thể tác động lớn đến giai điệu và cảm nhận của bài hát cũng như tác động đến cảm xúc của nó đối với người nghe. Một nhạc sĩ hoặc nhà sản xuất lành nghề sẽ lựa chọn cẩn thận các nhạc cụ sẽ được sử dụng trong một tác phẩm, đảm bảo rằng chúng kết"&amp;" hợp tốt với nhau và tạo ra hiệu ứng mong muốn. Cuối cùng, sự kết hợp giữa thời gian chạy và nhạc cụ có thể tạo nên hoặc phá vỡ thành công của bài hát.")</f>
        <v>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 sử dụng có thể tác động lớn đến giai điệu và cảm nhận của bài hát cũng như tác động đến cảm xúc của nó đối với người nghe. Một nhạc sĩ hoặc nhà sản xuất lành nghề sẽ lựa chọn cẩn thận các nhạc cụ sẽ được sử dụng trong một tác phẩm, đảm bảo rằng chúng kết hợp tốt với nhau và tạo ra hiệu ứng mong muốn. Cuối cùng, sự kết hợp giữa thời gian chạy và nhạc cụ có thể tạo nên hoặc phá vỡ thành công của bài hát.</v>
      </c>
      <c r="D3760" s="2"/>
    </row>
    <row r="3761">
      <c r="A3761" s="1" t="s">
        <v>5709</v>
      </c>
      <c r="B3761" s="1" t="s">
        <v>5710</v>
      </c>
      <c r="C3761" s="2" t="str">
        <f>IFERROR(__xludf.DUMMYFUNCTION("GOOGLETRANSLATE(B3761, ""en"", ""vi"")"),"Bài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[[N01U12M23_34B45A56R67"&amp;"S78]8 b9ar0s1] trong bài hát này.")</f>
        <v>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[[N01U12M23_34B45A56R67S78]8 b9ar0s1] trong bài hát này.</v>
      </c>
      <c r="D3761" s="2"/>
    </row>
    <row r="3762">
      <c r="A3762" s="1" t="s">
        <v>5711</v>
      </c>
      <c r="B3762" s="1" t="s">
        <v>5712</v>
      </c>
      <c r="C3762" s="2" t="str">
        <f>IFERROR(__xludf.DUMMYFUNCTION("GOOGLETRANSLATE(B3762, ""en"", ""vi"")"),"Đoạn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k"&amp;"hông quá nhanh cũng không quá chậm. Mặc dù được phân loại là [G1E2N3R4E5], loại nhạc này không điển hình và không đại diện cho âm thanh điển hình liên quan đến thể loại này.")</f>
        <v>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không quá nhanh cũng không quá chậm. Mặc dù được phân loại là [G1E2N3R4E5], loại nhạc này không điển hình và không đại diện cho âm thanh điển hình liên quan đến thể loại này.</v>
      </c>
      <c r="D3762" s="2"/>
    </row>
    <row r="3763">
      <c r="A3763" s="1" t="s">
        <v>414</v>
      </c>
      <c r="B3763" s="1" t="s">
        <v>5713</v>
      </c>
      <c r="C3763" s="2" t="str">
        <f>IFERROR(__xludf.DUMMYFUNCTION("GOOGLETRANSLATE(B3763,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"&amp;"thể hiện những biến thể tinh tế trong giai điệu và cách biểu đạt có thể có trong giới hạn của phạm vi cao độ giới hạn, tạo ra tác động cảm xúc mạnh mẽ thông qua sự chú ý đến từng chi tiết.")</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thể hiện những biến thể tinh tế trong giai điệu và cách biểu đạt có thể có trong giới hạn của phạm vi cao độ giới hạn, tạo ra tác động cảm xúc mạnh mẽ thông qua sự chú ý đến từng chi tiết.</v>
      </c>
      <c r="D3763" s="2"/>
    </row>
    <row r="3764">
      <c r="A3764" s="1" t="s">
        <v>2537</v>
      </c>
      <c r="B3764" s="1" t="s">
        <v>5714</v>
      </c>
      <c r="C3764" s="2" t="str">
        <f>IFERROR(__xludf.DUMMYFUNCTION("GOOGLETRANSLATE(B3764, ""en"", ""vi"")"),"Âm nhạc được đề cập trong bối cảnh này được sáng tác trong [[K01E12Y23]3 k4ey5] và có thời gian chạy là [T1M213] giây. Điều thú vị là [I1N2S3T4R5U6M7E8N9T0S1] đặc biệt vắng mặt trong bài hát cụ thể này.")</f>
        <v>Âm nhạc được đề cập trong bối cảnh này được sáng tác trong [[K01E12Y23]3 k4ey5] và có thời gian chạy là [T1M213] giây. Điều thú vị là [I1N2S3T4R5U6M7E8N9T0S1] đặc biệt vắng mặt trong bài hát cụ thể này.</v>
      </c>
      <c r="D3764" s="2"/>
    </row>
    <row r="3765">
      <c r="A3765" s="1" t="s">
        <v>4940</v>
      </c>
      <c r="B3765" s="1" t="s">
        <v>5715</v>
      </c>
      <c r="C3765" s="2" t="str">
        <f>IFERROR(__xludf.DUMMYFUNCTION("GOOGLETRANSLATE(B3765, ""en"", ""vi"")"),"Việc sử dụng [[T01I12M23E34_45S56I67G78N89A90T01U12R23E34]4 t5im6e 7si8gn9at0ur1e2] trong bản nhạc này được phát ở tốc độ cân bằng, cùng với việc bổ sung [[K01E12Y23]3 k4ey5], tạo thêm hương vị độc đáo cho âm thanh tổng thể.")</f>
        <v>Việc sử dụng [[T01I12M23E34_45S56I67G78N89A90T01U12R23E34]4 t5im6e 7si8gn9at0ur1e2] trong bản nhạc này được phát ở tốc độ cân bằng, cùng với việc bổ sung [[K01E12Y23]3 k4ey5], tạo thêm hương vị độc đáo cho âm thanh tổng thể.</v>
      </c>
      <c r="D3765" s="2"/>
    </row>
    <row r="3766">
      <c r="A3766" s="1" t="s">
        <v>754</v>
      </c>
      <c r="B3766" s="1" t="s">
        <v>5716</v>
      </c>
      <c r="C3766" s="2" t="str">
        <f>IFERROR(__xludf.DUMMYFUNCTION("GOOGLETRANSLATE(B3766, ""en"", ""vi"")"),"Phạm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[I1"&amp;"N2S3T4R5U6M7E8N9T0S1]. Nó tuân theo đồng hồ đo [T1I2M3E4_5S6I7G8N9A0T1U2R3E4] và có [te0mp1o2] nhanh, biểu thị [E1M2O3T4I5O6N7].")</f>
        <v>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[I1N2S3T4R5U6M7E8N9T0S1]. Nó tuân theo đồng hồ đo [T1I2M3E4_5S6I7G8N9A0T1U2R3E4] và có [te0mp1o2] nhanh, biểu thị [E1M2O3T4I5O6N7].</v>
      </c>
      <c r="D3766" s="2"/>
    </row>
    <row r="3767">
      <c r="A3767" s="1" t="s">
        <v>259</v>
      </c>
      <c r="B3767" s="1" t="s">
        <v>5717</v>
      </c>
      <c r="C3767" s="2" t="str">
        <f>IFERROR(__xludf.DUMMYFUNCTION("GOOGLETRANSLATE(B3767, ""en"", ""vi"")"),"Loại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"&amp;"độ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c"&amp;"huẩn. Nhìn chung, âm nhạc này thể hiện một phong cách khác biệt và độc đáo, sẽ thu hút người nghe bằng sự pha trộn giữa các yếu tố âm nhạc.")</f>
        <v>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chuẩn. Nhìn chung, âm nhạc này thể hiện một phong cách khác biệt và độc đáo, sẽ thu hút người nghe bằng sự pha trộn giữa các yếu tố âm nhạc.</v>
      </c>
      <c r="D3767" s="2"/>
    </row>
    <row r="3768">
      <c r="A3768" s="1" t="s">
        <v>2507</v>
      </c>
      <c r="B3768" s="1" t="s">
        <v>5718</v>
      </c>
      <c r="C3768" s="2" t="str">
        <f>IFERROR(__xludf.DUMMYFUNCTION("GOOGLETRANSLATE(B3768, ""en"", ""vi"")"),"Trải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â"&amp;"m thanh và cảm giác độc đáo của âm nhạc. Cùng với nhau, những yếu tố này kết hợp để tạo ra trải nghiệm âm nhạc thực sự hấp dẫn, chắc chắn sẽ làm hài lòng người nghe.")</f>
        <v>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âm thanh và cảm giác độc đáo của âm nhạc. Cùng với nhau, những yếu tố này kết hợp để tạo ra trải nghiệm âm nhạc thực sự hấp dẫn, chắc chắn sẽ làm hài lòng người nghe.</v>
      </c>
      <c r="D3768" s="2"/>
    </row>
    <row r="3769">
      <c r="A3769" s="1" t="s">
        <v>544</v>
      </c>
      <c r="B3769" s="1" t="s">
        <v>5719</v>
      </c>
      <c r="C3769" s="2" t="str">
        <f>IFERROR(__xludf.DUMMYFUNCTION("GOOGLETRANSLATE(B3769, ""en"", ""vi"")"),"Bài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f>
        <v>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v>
      </c>
      <c r="D3769" s="2"/>
    </row>
    <row r="3770">
      <c r="A3770" s="1" t="s">
        <v>81</v>
      </c>
      <c r="B3770" s="1" t="s">
        <v>5720</v>
      </c>
      <c r="C3770" s="2" t="str">
        <f>IFERROR(__xludf.DUMMYFUNCTION("GOOGLETRANSLATE(B3770, ""en"", ""vi"")"),"Bản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[I1N2"&amp;"S3T4R5U6M7E8N9T0S1]. Nhịp điệu của âm nhạc là [T1I2M3E4_5S6I7G8N9A0T1U2R3E4] và nhịp điệu của nó được cân bằng, thể hiện đặc điểm của phong cách [G1E2N3R4E5].")</f>
        <v>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[I1N2S3T4R5U6M7E8N9T0S1]. Nhịp điệu của âm nhạc là [T1I2M3E4_5S6I7G8N9A0T1U2R3E4] và nhịp điệu của nó được cân bằng, thể hiện đặc điểm của phong cách [G1E2N3R4E5].</v>
      </c>
      <c r="D3770" s="2"/>
    </row>
    <row r="3771">
      <c r="A3771" s="1" t="s">
        <v>5721</v>
      </c>
      <c r="B3771" s="1" t="s">
        <v>5722</v>
      </c>
      <c r="C3771" s="2" t="str">
        <f>IFERROR(__xludf.DUMMYFUNCTION("GOOGLETRANSLATE(B3771, ""en"", ""vi"")"),"Loại nhạc này mang đến trải nghiệm nghe đa dạng và sống động với dải cao độ trải dài [R1A2N3G4E5] [oc0ta1ve2s3]. Thời lượng của bản nhạc là [T1M213] giây và [te0mp1o2] của bài hát vừa phải. [T1I2M3E4_5S6I7G8N9A0T1U2R3E4] là [ti0me1 s2ig3na4tu5re6] của âm "&amp;"nhạc và phần trình diễn âm nhạc sử dụng [I1N2S3T4R5U6M7E8N9T0S1]. Bài hát này thuộc thể loại nhạc [G1E2N3R4E5].")</f>
        <v>Loại nhạc này mang đến trải nghiệm nghe đa dạng và sống động với dải cao độ trải dài [R1A2N3G4E5] [oc0ta1ve2s3]. Thời lượng của bản nhạc là [T1M213] giây và [te0mp1o2] của bài hát vừa phải. [T1I2M3E4_5S6I7G8N9A0T1U2R3E4] là [ti0me1 s2ig3na4tu5re6] của âm nhạc và phần trình diễn âm nhạc sử dụng [I1N2S3T4R5U6M7E8N9T0S1]. Bài hát này thuộc thể loại nhạc [G1E2N3R4E5].</v>
      </c>
      <c r="D3771" s="2"/>
    </row>
    <row r="3772">
      <c r="A3772" s="1" t="s">
        <v>5723</v>
      </c>
      <c r="B3772" s="1" t="s">
        <v>5724</v>
      </c>
      <c r="C3772" s="2" t="str">
        <f>IFERROR(__xludf.DUMMYFUNCTION("GOOGLETRANSLATE(B3772, ""en"", ""vi"")"),"Âm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"&amp;"dụng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[A1R2"&amp;"T3I4S5T6].")</f>
        <v>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[A1R2T3I4S5T6].</v>
      </c>
      <c r="D3772" s="2"/>
    </row>
    <row r="3773">
      <c r="A3773" s="1" t="s">
        <v>5725</v>
      </c>
      <c r="B3773" s="1" t="s">
        <v>5726</v>
      </c>
      <c r="C3773" s="2" t="str">
        <f>IFERROR(__xludf.DUMMYFUNCTION("GOOGLETRANSLATE(B3773, ""en"", ""vi"")"),"Nhạc được sáng tác trong [[K01E12Y23]3 k4ey5] và bao gồm [[N01U12M23_34B45A56R67S78]8 b9ar0s1]. Nó có độ dài [T1M213] giây và [te0mp1o2] rất nhanh. [ti0me1 s2ig3na4tu5re6] của bài hát không điển hình, bao gồm [T1I2M3E4_5S6I7G8N9A0T1U2R3E4]. [I1N2S3T4R5U6M"&amp;"7E8N9T0S1] đóng một vai trò quan trọng trong âm nhạc, xác định chất lượng cảm xúc của nó là [E1M2O3T4I5O6N7].")</f>
        <v>Nhạc được sáng tác trong [[K01E12Y23]3 k4ey5] và bao gồm [[N01U12M23_34B45A56R67S78]8 b9ar0s1]. Nó có độ dài [T1M213] giây và [te0mp1o2] rất nhanh. [ti0me1 s2ig3na4tu5re6] của bài hát không điển hình, bao gồm [T1I2M3E4_5S6I7G8N9A0T1U2R3E4]. [I1N2S3T4R5U6M7E8N9T0S1] đóng một vai trò quan trọng trong âm nhạc, xác định chất lượng cảm xúc của nó là [E1M2O3T4I5O6N7].</v>
      </c>
      <c r="D3773" s="2"/>
    </row>
    <row r="3774">
      <c r="A3774" s="1" t="s">
        <v>523</v>
      </c>
      <c r="B3774" s="1" t="s">
        <v>5727</v>
      </c>
      <c r="C3774" s="2" t="str">
        <f>IFERROR(__xludf.DUMMYFUNCTION("GOOGLETRANSLATE(B3774, ""en"", ""vi"")"),"Việc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tá"&amp;"c. Cùng với nhau, những yếu tố này góp phần tạo nên một tác phẩm âm nhạc được hiện thực hóa đầy đủ, vừa hấp dẫn vừa đắm chìm.")</f>
        <v>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tác. Cùng với nhau, những yếu tố này góp phần tạo nên một tác phẩm âm nhạc được hiện thực hóa đầy đủ, vừa hấp dẫn vừa đắm chìm.</v>
      </c>
      <c r="D3774" s="2"/>
    </row>
    <row r="3775">
      <c r="A3775" s="1" t="s">
        <v>773</v>
      </c>
      <c r="B3775" s="1" t="s">
        <v>5728</v>
      </c>
      <c r="C3775" s="2" t="str">
        <f>IFERROR(__xludf.DUMMYFUNCTION("GOOGLETRANSLATE(B3775,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[te0"&amp;"mp1o2]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"&amp;"càng giúp phân biệt nó. Được phát ở mức âm lượng thấp [te0mp1o2], bản nhạc này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càng giúp phân biệt nó. Được phát ở mức âm lượng thấp [te0mp1o2], bản nhạc này gợi lên bản chất [E1M2O3T4I5O6N7].</v>
      </c>
      <c r="D3775" s="2"/>
    </row>
    <row r="3776">
      <c r="A3776" s="1" t="s">
        <v>4087</v>
      </c>
      <c r="B3776" s="1" t="s">
        <v>5729</v>
      </c>
      <c r="C3776" s="2" t="str">
        <f>IFERROR(__xludf.DUMMYFUNCTION("GOOGLETRANSLATE(B3776, ""en"", ""vi"")"),"Âm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s2ig3na4t"&amp;"u5re6].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b"&amp;"iểu diễn chính xác bản nhạc với nhịp điệu và nhịp độ dự định.")</f>
        <v>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biểu diễn chính xác bản nhạc với nhịp điệu và nhịp độ dự định.</v>
      </c>
      <c r="D3776" s="2"/>
    </row>
    <row r="3777">
      <c r="A3777" s="1" t="s">
        <v>297</v>
      </c>
      <c r="B3777" s="1" t="s">
        <v>5730</v>
      </c>
      <c r="C3777" s="2" t="str">
        <f>IFERROR(__xludf.DUMMYFUNCTION("GOOGLETRANSLATE(B3777, ""en"", ""vi"")"),"Âm nhạc nên được tạo là một bài hát kéo dài trong một khoảng thời gian nhất định, cụ thể là TM1 giây. Bài hát nên sử dụng một số nhạc cụ nhất định để tạo ra âm thanh mong muốn.")</f>
        <v>Âm nhạc nên được tạo là một bài hát kéo dài trong một khoảng thời gian nhất định, cụ thể là TM1 giây. Bài hát nên sử dụng một số nhạc cụ nhất định để tạo ra âm thanh mong muốn.</v>
      </c>
      <c r="D3777" s="2"/>
    </row>
    <row r="3778">
      <c r="A3778" s="1" t="s">
        <v>4842</v>
      </c>
      <c r="B3778" s="1" t="s">
        <v>5731</v>
      </c>
      <c r="C3778" s="2" t="str">
        <f>IFERROR(__xludf.DUMMYFUNCTION("GOOGLETRANSLATE(B3778, ""en"", ""vi"")"),"Bài hát có [te0mp1o2] vừa phải và phần sáng tác không liên quan đến việc sử dụng nhạc cụ.")</f>
        <v>Bài hát có [te0mp1o2] vừa phải và phần sáng tác không liên quan đến việc sử dụng nhạc cụ.</v>
      </c>
      <c r="D3778" s="2"/>
    </row>
    <row r="3779">
      <c r="A3779" s="1" t="s">
        <v>5732</v>
      </c>
      <c r="B3779" s="1" t="s">
        <v>5733</v>
      </c>
      <c r="C3779" s="2" t="str">
        <f>IFERROR(__xludf.DUMMYFUNCTION("GOOGLETRANSLATE(B3779, ""en"", ""vi"")"),"Bài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[[T01I12M23E34_45S56I67G78N89A90T01U12R23E34]"&amp;"4 t5im6e 7si8gn9at0ur1e2], góp phần tạo nên âm thanh khác biệt. Chất lượng cảm xúc của âm nhạc cũng rất đáng chú ý và làm tăng thêm tác động tổng thể của nó.")</f>
        <v>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[[T01I12M23E34_45S56I67G78N89A90T01U12R23E34]4 t5im6e 7si8gn9at0ur1e2], góp phần tạo nên âm thanh khác biệt. Chất lượng cảm xúc của âm nhạc cũng rất đáng chú ý và làm tăng thêm tác động tổng thể của nó.</v>
      </c>
      <c r="D3779" s="2"/>
    </row>
    <row r="3780">
      <c r="A3780" s="1" t="s">
        <v>110</v>
      </c>
      <c r="B3780" s="1" t="s">
        <v>5734</v>
      </c>
      <c r="C3780" s="2" t="str">
        <f>IFERROR(__xludf.DUMMYFUNCTION("GOOGLETRANSLATE(B3780, ""en"", ""vi"")"),"Phạm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th"&amp;"ể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cách phát âm và"&amp;" các yếu tố biểu cảm khác để truyền tải đầy đủ tâm trạng và cảm xúc dự định của âm nhạc.")</f>
        <v>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cách phát âm và các yếu tố biểu cảm khác để truyền tải đầy đủ tâm trạng và cảm xúc dự định của âm nhạc.</v>
      </c>
      <c r="D3780" s="2"/>
    </row>
    <row r="3781">
      <c r="A3781" s="1" t="s">
        <v>586</v>
      </c>
      <c r="B3781" s="1" t="s">
        <v>5735</v>
      </c>
      <c r="C3781" s="2" t="str">
        <f>IFERROR(__xludf.DUMMYFUNCTION("GOOGLETRANSLATE(B3781, ""en"", ""vi"")"),"Bản nhạc thể hiện phạm vi cao độ trong [R1A2N3G4E5] [oc0ta1ve2s3] và sử dụng [[K01E12Y23]3 k4ey5] để mang đến âm thanh mạnh mẽ và đáng nhớ. Bắt đầu ở giây [T1M213], bài hát này lôi cuốn với phần beat nặng nề. Bố cục này bỏ qua việc sử dụng [I1N2S3T4R5U6M7"&amp;"E8N9T0S1] và [[T01I12M23E34_45S56I67G78N89A90T01U12R23E34]4 t5im6e 7si8gn9at0ur1e2] không điển hình của nó sẽ tạo thêm cảm giác hấp dẫn. Với nhịp độ vừa phải, âm nhạc truyền tải [E1M2O3T4I5O6N7] và tạo ra trải nghiệm lôi cuốn.")</f>
        <v>Bản nhạc thể hiện phạm vi cao độ trong [R1A2N3G4E5] [oc0ta1ve2s3] và sử dụng [[K01E12Y23]3 k4ey5] để mang đến âm thanh mạnh mẽ và đáng nhớ. Bắt đầu ở giây [T1M213], bài hát này lôi cuốn với phần beat nặng nề. Bố cục này bỏ qua việc sử dụng [I1N2S3T4R5U6M7E8N9T0S1] và [[T01I12M23E34_45S56I67G78N89A90T01U12R23E34]4 t5im6e 7si8gn9at0ur1e2] không điển hình của nó sẽ tạo thêm cảm giác hấp dẫn. Với nhịp độ vừa phải, âm nhạc truyền tải [E1M2O3T4I5O6N7] và tạo ra trải nghiệm lôi cuốn.</v>
      </c>
      <c r="D3781" s="2"/>
    </row>
    <row r="3782">
      <c r="A3782" s="1" t="s">
        <v>5736</v>
      </c>
      <c r="B3782" s="1" t="s">
        <v>5737</v>
      </c>
      <c r="C3782" s="2" t="str">
        <f>IFERROR(__xludf.DUMMYFUNCTION("GOOGLETRANSLATE(B3782, ""en"", ""vi"")"),"Việc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ng"&amp;"he. Nhạc ở [T1I2M3E4_5S6I7G8N9A0T1U2R3E4] và có tốc độ vừa phải. Thông qua âm thanh, bản nhạc này thể hiện [E1M2O3T4I5O6N7], truyền tải hiệu quả thông điệp dự định đến người nghe.")</f>
        <v>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nghe. Nhạc ở [T1I2M3E4_5S6I7G8N9A0T1U2R3E4] và có tốc độ vừa phải. Thông qua âm thanh, bản nhạc này thể hiện [E1M2O3T4I5O6N7], truyền tải hiệu quả thông điệp dự định đến người nghe.</v>
      </c>
      <c r="D3782" s="2"/>
    </row>
    <row r="3783">
      <c r="A3783" s="1" t="s">
        <v>2519</v>
      </c>
      <c r="B3783" s="1" t="s">
        <v>5738</v>
      </c>
      <c r="C3783" s="2" t="str">
        <f>IFERROR(__xludf.DUMMYFUNCTION("GOOGLETRANSLATE(B3783, ""en"", ""vi"")"),"Âm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động"&amp;"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f>
        <v>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v>
      </c>
      <c r="D3783" s="2"/>
    </row>
    <row r="3784">
      <c r="A3784" s="1" t="s">
        <v>5739</v>
      </c>
      <c r="B3784" s="1" t="s">
        <v>5740</v>
      </c>
      <c r="C3784" s="2" t="str">
        <f>IFERROR(__xludf.DUMMYFUNCTION("GOOGLETRANSLATE(B3784, ""en"", ""vi"")"),"Dải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d"&amp;"uy trì [te0mp1o2] vừa phải xuyên suốt. Nó đóng vai trò là ví dụ hoàn hảo về âm thanh [G1E2N3R4E5], trải dài trong [[N01U12M23_34B45A56R67S78]8 b9ar0s1].")</f>
        <v>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duy trì [te0mp1o2] vừa phải xuyên suốt. Nó đóng vai trò là ví dụ hoàn hảo về âm thanh [G1E2N3R4E5], trải dài trong [[N01U12M23_34B45A56R67S78]8 b9ar0s1].</v>
      </c>
      <c r="D3784" s="2"/>
    </row>
    <row r="3785">
      <c r="A3785" s="1" t="s">
        <v>5741</v>
      </c>
      <c r="B3785" s="1" t="s">
        <v>5742</v>
      </c>
      <c r="C3785" s="2" t="str">
        <f>IFERROR(__xludf.DUMMYFUNCTION("GOOGLETRANSLATE(B3785, ""en"", ""vi"")"),"Dải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[I1N2S3T4R5U6M7E8"&amp;"N9T0S1]. Xuyên suốt [[N01U12M23_34B45A56R67S78]8 b9ar0s1] của bài hát, âm nhạc thể hiện [E1M2O3T4I5O6N7].")</f>
        <v>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[I1N2S3T4R5U6M7E8N9T0S1]. Xuyên suốt [[N01U12M23_34B45A56R67S78]8 b9ar0s1] của bài hát, âm nhạc thể hiện [E1M2O3T4I5O6N7].</v>
      </c>
      <c r="D3785" s="2"/>
    </row>
    <row r="3786">
      <c r="A3786" s="1" t="s">
        <v>5743</v>
      </c>
      <c r="B3786" s="1" t="s">
        <v>5744</v>
      </c>
      <c r="C3786" s="2" t="str">
        <f>IFERROR(__xludf.DUMMYFUNCTION("GOOGLETRANSLATE(B3786, ""en"", ""vi"")"),"Loại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[[T01I12M23E34_45S56I67G78N89A"&amp;"90T01U12R23E34]4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so"&amp;" với chuẩn mực.")</f>
        <v>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 với chuẩn mực.</v>
      </c>
      <c r="D3786" s="2"/>
    </row>
    <row r="3787">
      <c r="A3787" s="1" t="s">
        <v>5745</v>
      </c>
      <c r="B3787" s="1" t="s">
        <v>5746</v>
      </c>
      <c r="C3787" s="2" t="str">
        <f>IFERROR(__xludf.DUMMYFUNCTION("GOOGLETRANSLATE(B3787, ""en"", ""vi"")"),"Nhịp độ của bài hát vừa phải, nhịp điệu rơi vào khoảng không quá nhanh và không quá chậm. Ngoài ra, bài hát này có [ti0me1 s2ig3na4tu5re6] khác thường.")</f>
        <v>Nhịp độ của bài hát vừa phải, nhịp điệu rơi vào khoảng không quá nhanh và không quá chậm. Ngoài ra, bài hát này có [ti0me1 s2ig3na4tu5re6] khác thường.</v>
      </c>
      <c r="D3787" s="2"/>
    </row>
    <row r="3788">
      <c r="A3788" s="1" t="s">
        <v>5613</v>
      </c>
      <c r="B3788" s="1" t="s">
        <v>5747</v>
      </c>
      <c r="C3788" s="2" t="str">
        <f>IFERROR(__xludf.DUMMYFUNCTION("GOOGLETRANSLATE(B3788, ""en"", ""vi"")"),"Bài hát với nhịp điệu vô cùng mạnh mẽ, được trình diễn nhanh và không mang nét đặc trưng của âm nhạc theo phong cách [G1E2N3R4E5].")</f>
        <v>Bài hát với nhịp điệu vô cùng mạnh mẽ, được trình diễn nhanh và không mang nét đặc trưng của âm nhạc theo phong cách [G1E2N3R4E5].</v>
      </c>
      <c r="D3788" s="2"/>
    </row>
    <row r="3789">
      <c r="A3789" s="1" t="s">
        <v>2485</v>
      </c>
      <c r="B3789" s="1" t="s">
        <v>5748</v>
      </c>
      <c r="C3789" s="2" t="str">
        <f>IFERROR(__xludf.DUMMYFUNCTION("GOOGLETRANSLATE(B3789, ""en"", ""vi"")"),"Bài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bậ"&amp;"c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bài"&amp;" hát mở ra, nó đưa người nghe vào một cuộc hành trình của trái tim và tâm hồn, mời họ trải nghiệm sức mạnh và vẻ đẹp của âm nhạc trong tất cả vinh quang của nó.")</f>
        <v>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 hát mở ra, nó đưa người nghe vào một cuộc hành trình của trái tim và tâm hồn, mời họ trải nghiệm sức mạnh và vẻ đẹp của âm nhạc trong tất cả vinh quang của nó.</v>
      </c>
      <c r="D3789" s="2"/>
    </row>
    <row r="3790">
      <c r="A3790" s="1" t="s">
        <v>5749</v>
      </c>
      <c r="B3790" s="1" t="s">
        <v>5750</v>
      </c>
      <c r="C3790" s="2" t="str">
        <f>IFERROR(__xludf.DUMMYFUNCTION("GOOGLETRANSLATE(B3790, ""en"", ""vi"")"),"Bài hát thoải mái này có thời lượng [T1M213] giây và bao gồm [[N01U12M23_34B45A56R67S78]8 b9ar0s1]. Việc sử dụng [I1N2S3T4R5U6M7E8N9T0S1] là rất quan trọng đối với âm nhạc phát ra [E1M2O3T4I5O6N7].")</f>
        <v>Bài hát thoải mái này có thời lượng [T1M213] giây và bao gồm [[N01U12M23_34B45A56R67S78]8 b9ar0s1]. Việc sử dụng [I1N2S3T4R5U6M7E8N9T0S1] là rất quan trọng đối với âm nhạc phát ra [E1M2O3T4I5O6N7].</v>
      </c>
      <c r="D3790" s="2"/>
    </row>
    <row r="3791">
      <c r="A3791" s="1" t="s">
        <v>5751</v>
      </c>
      <c r="B3791" s="1" t="s">
        <v>5752</v>
      </c>
      <c r="C3791" s="2" t="str">
        <f>IFERROR(__xludf.DUMMYFUNCTION("GOOGLETRANSLATE(B3791, ""en"", ""vi"")"),"Dải cao độ [R1A2N3G4E5]-[oc0ta1ve2] của màn trình diễn âm nhạc này mang lại âm thanh tập trung và có tác động mạnh mẽ, được bổ sung bằng cách sử dụng [[K01E12Y23]3 k4ey5] để tạo ra bảng âm thanh phong phú và sống động. Bài hát kéo dài [T1M213] giây, có nh"&amp;"ịp điệu cân bằng được nâng cao hơn nữa bằng cách sử dụng [I1N2S3T4R5U6M7E8N9T0S1]. Tổng cộng, bài hát bao gồm [[N01U12M23_34B45A56R67S78]8 b9ar0s1], góp phần tạo nên cấu trúc và thành phần tổng thể của nó.")</f>
        <v>Dải cao độ [R1A2N3G4E5]-[oc0ta1ve2] của màn trình diễn âm nhạc này mang lại âm thanh tập trung và có tác động mạnh mẽ, được bổ sung bằng cách sử dụng [[K01E12Y23]3 k4ey5] để tạo ra bảng âm thanh phong phú và sống động. Bài hát kéo dài [T1M213] giây, có nhịp điệu cân bằng được nâng cao hơn nữa bằng cách sử dụng [I1N2S3T4R5U6M7E8N9T0S1]. Tổng cộng, bài hát bao gồm [[N01U12M23_34B45A56R67S78]8 b9ar0s1], góp phần tạo nên cấu trúc và thành phần tổng thể của nó.</v>
      </c>
      <c r="D3791" s="2"/>
    </row>
    <row r="3792">
      <c r="A3792" s="1" t="s">
        <v>5753</v>
      </c>
      <c r="B3792" s="1" t="s">
        <v>5754</v>
      </c>
      <c r="C3792" s="2" t="str">
        <f>IFERROR(__xludf.DUMMYFUNCTION("GOOGLETRANSLATE(B3792, ""en"", ""vi"")"),"Phạm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âm"&amp;" nhạc vẫn chiếu [E1M2O3T4I5O6N7] và cover [[N01U12M23_34B45A56R67S78]8 b9ar0s1].")</f>
        <v>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 nhạc vẫn chiếu [E1M2O3T4I5O6N7] và cover [[N01U12M23_34B45A56R67S78]8 b9ar0s1].</v>
      </c>
      <c r="D3792" s="2"/>
    </row>
    <row r="3793">
      <c r="A3793" s="1" t="s">
        <v>297</v>
      </c>
      <c r="B3793" s="1" t="s">
        <v>5755</v>
      </c>
      <c r="C3793" s="2" t="str">
        <f>IFERROR(__xludf.DUMMYFUNCTION("GOOGLETRANSLATE(B3793, ""en"", ""vi"")"),"Bài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phé"&amp;"p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"&amp;"nhạc trong việc lay động và truyền cảm hứng cho chúng ta.")</f>
        <v>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nhạc trong việc lay động và truyền cảm hứng cho chúng ta.</v>
      </c>
      <c r="D3793" s="2"/>
    </row>
    <row r="3794">
      <c r="A3794" s="1" t="s">
        <v>3116</v>
      </c>
      <c r="B3794" s="1" t="s">
        <v>5756</v>
      </c>
      <c r="C3794" s="2" t="str">
        <f>IFERROR(__xludf.DUMMYFUNCTION("GOOGLETRANSLATE(B3794, ""en"", ""vi"")"),"Việc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êm"&amp;" dịu và nhẹ nhàng, đồng hồ đo [T1I2M3E4_5S6I7G8N9A0T1U2R3E4], góp phần tạo nên cấu trúc âm nhạc tổng thể của nó. Nó tự phân biệt bằng cách không có [I1N2S3T4R5U6M7E8N9T0S1] và nó không gợi lên âm thanh [G1E2N3R4E5] cổ điển.")</f>
        <v>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 dịu và nhẹ nhàng, đồng hồ đo [T1I2M3E4_5S6I7G8N9A0T1U2R3E4], góp phần tạo nên cấu trúc âm nhạc tổng thể của nó. Nó tự phân biệt bằng cách không có [I1N2S3T4R5U6M7E8N9T0S1] và nó không gợi lên âm thanh [G1E2N3R4E5] cổ điển.</v>
      </c>
      <c r="D3794" s="2"/>
    </row>
    <row r="3795">
      <c r="A3795" s="1" t="s">
        <v>5757</v>
      </c>
      <c r="B3795" s="1" t="s">
        <v>5758</v>
      </c>
      <c r="C3795" s="2" t="str">
        <f>IFERROR(__xludf.DUMMYFUNCTION("GOOGLETRANSLATE(B3795, ""en"", ""vi"")"),"Đoạn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n"&amp;"ày không hề bình thường, điều này càng làm tăng thêm nét độc đáo và âm thanh của nó.")</f>
        <v>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này không hề bình thường, điều này càng làm tăng thêm nét độc đáo và âm thanh của nó.</v>
      </c>
      <c r="D3795" s="2"/>
    </row>
    <row r="3796">
      <c r="A3796" s="1" t="s">
        <v>188</v>
      </c>
      <c r="B3796" s="1" t="s">
        <v>5759</v>
      </c>
      <c r="C3796" s="2" t="str">
        <f>IFERROR(__xludf.DUMMYFUNCTION("GOOGLETRANSLATE(B3796, ""en"", ""vi"")"),"Việc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đ"&amp;"iệu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f>
        <v>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v>
      </c>
      <c r="D3796" s="2"/>
    </row>
    <row r="3797">
      <c r="A3797" s="1" t="s">
        <v>110</v>
      </c>
      <c r="B3797" s="1" t="s">
        <v>5760</v>
      </c>
      <c r="C3797" s="2" t="str">
        <f>IFERROR(__xludf.DUMMYFUNCTION("GOOGLETRANSLATE(B3797, ""en"", ""vi"")"),"Dải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v"&amp;"i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"&amp;"đáng chú ý.")</f>
        <v>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đáng chú ý.</v>
      </c>
      <c r="D3797" s="2"/>
    </row>
    <row r="3798">
      <c r="A3798" s="1" t="s">
        <v>5761</v>
      </c>
      <c r="B3798" s="1" t="s">
        <v>5762</v>
      </c>
      <c r="C3798" s="2" t="str">
        <f>IFERROR(__xludf.DUMMYFUNCTION("GOOGLETRANSLATE(B3798, ""en"", ""vi"")"),"Dải cao độ của [R1A2N3G4E5] [oc0ta1ve2s3] tạo thêm nét đặc biệt cho âm nhạc, nhấn mạnh chiều sâu cảm xúc của nó, trong khi [[K01E12Y23]3 k4ey5] mang lại âm thanh mạnh mẽ và đáng nhớ. Với thời gian chạy [T1M213] giây, bài hát duy trì [te0mp1o2] vừa phải và"&amp;"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[[N0"&amp;"1U12M23_34B45A56R67S78]8 b9ar0s1] trong phần sáng tác.")</f>
        <v>Dải cao độ của [R1A2N3G4E5] [oc0ta1ve2s3] tạo thêm nét đặc biệt cho âm nhạc, nhấn mạnh chiều sâu cảm xúc của nó, trong khi [[K01E12Y23]3 k4ey5] mang lại âm thanh mạnh mẽ và đáng nhớ. Với thời gian chạy [T1M213] giây, bài hát duy trì [te0mp1o2] vừa phải và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[[N01U12M23_34B45A56R67S78]8 b9ar0s1] trong phần sáng tác.</v>
      </c>
      <c r="D3798" s="2"/>
    </row>
    <row r="3799">
      <c r="A3799" s="1" t="s">
        <v>592</v>
      </c>
      <c r="B3799" s="1" t="s">
        <v>5763</v>
      </c>
      <c r="C3799" s="2" t="str">
        <f>IFERROR(__xludf.DUMMYFUNCTION("GOOGLETRANSLATE(B3799, ""en"", ""vi"")"),"Phạm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gi"&amp;"ây, được tăng cường nhờ vai trò nổi bật của [I1N2S3T4R5U6M7E8N9T0S1]. Âm nhạc có nhịp [T1I2M3E4_5S6I7G8N9A0T1U2R3E4] và được phát ở mức [te0mp1o2] cao, đồng thời thoát khỏi các khuôn mẫu điển hình của thể loại [G1E2N3R4E5].")</f>
        <v>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giây, được tăng cường nhờ vai trò nổi bật của [I1N2S3T4R5U6M7E8N9T0S1]. Âm nhạc có nhịp [T1I2M3E4_5S6I7G8N9A0T1U2R3E4] và được phát ở mức [te0mp1o2] cao, đồng thời thoát khỏi các khuôn mẫu điển hình của thể loại [G1E2N3R4E5].</v>
      </c>
      <c r="D3799" s="2"/>
    </row>
    <row r="3800">
      <c r="A3800" s="1" t="s">
        <v>747</v>
      </c>
      <c r="B3800" s="1" t="s">
        <v>5764</v>
      </c>
      <c r="C3800" s="2" t="str">
        <f>IFERROR(__xludf.DUMMYFUNCTION("GOOGLETRANSLATE(B3800, ""en"", ""vi"")"),"Với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"&amp;"phải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b9ar0s1],"&amp;" bài hát này gói gọn một hành trình âm nhạc đầy lôi cuốn.")</f>
        <v>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 bài hát này gói gọn một hành trình âm nhạc đầy lôi cuốn.</v>
      </c>
      <c r="D3800" s="2"/>
    </row>
    <row r="3801">
      <c r="A3801" s="1" t="s">
        <v>273</v>
      </c>
      <c r="B3801" s="1" t="s">
        <v>5765</v>
      </c>
      <c r="C3801" s="2" t="str">
        <f>IFERROR(__xludf.DUMMYFUNCTION("GOOGLETRANSLATE(B3801, ""en"", ""vi"")"),"Đồng hồ đo của âm nhạc được biểu thị bằng [ti0me1 s2ig3na4tu5re6].")</f>
        <v>Đồng hồ đo của âm nhạc được biểu thị bằng [ti0me1 s2ig3na4tu5re6].</v>
      </c>
      <c r="D3801" s="2"/>
    </row>
    <row r="3802">
      <c r="A3802" s="1" t="s">
        <v>154</v>
      </c>
      <c r="B3802" s="1" t="s">
        <v>5766</v>
      </c>
      <c r="C3802" s="2" t="str">
        <f>IFERROR(__xludf.DUMMYFUNCTION("GOOGLETRANSLATE(B3802, ""en"", ""vi"")"),"Nhạc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độn"&amp;"g.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khô"&amp;"ng tồn tại, và tấm thảm phong phú về các thể loại và phong cách âm nhạc mà chúng ta yêu thích ngày nay sẽ bị giảm đi rất nhiều.")</f>
        <v>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không tồn tại, và tấm thảm phong phú về các thể loại và phong cách âm nhạc mà chúng ta yêu thích ngày nay sẽ bị giảm đi rất nhiều.</v>
      </c>
      <c r="D3802" s="2"/>
    </row>
    <row r="3803">
      <c r="A3803" s="1" t="s">
        <v>5767</v>
      </c>
      <c r="B3803" s="1" t="s">
        <v>5768</v>
      </c>
      <c r="C3803" s="2" t="str">
        <f>IFERROR(__xludf.DUMMYFUNCTION("GOOGLETRANSLATE(B3803, ""en"", ""vi"")"),"Bài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đ"&amp;"ịnh hình âm nhạc.")</f>
        <v>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định hình âm nhạc.</v>
      </c>
      <c r="D3803" s="2"/>
    </row>
    <row r="3804">
      <c r="A3804" s="1" t="s">
        <v>797</v>
      </c>
      <c r="B3804" s="1" t="s">
        <v>5769</v>
      </c>
      <c r="C3804" s="2" t="str">
        <f>IFERROR(__xludf.DUMMYFUNCTION("GOOGLETRANSLATE(B3804, ""en"", ""vi"")"),"Trong bài hát này, có thể nghe thấy [[N01U12M23_34B45A56R67S78]8 b9ar0s1].")</f>
        <v>Trong bài hát này, có thể nghe thấy [[N01U12M23_34B45A56R67S78]8 b9ar0s1].</v>
      </c>
      <c r="D3804" s="2"/>
    </row>
    <row r="3805">
      <c r="A3805" s="1" t="s">
        <v>5770</v>
      </c>
      <c r="B3805" s="1" t="s">
        <v>5771</v>
      </c>
      <c r="C3805" s="2" t="str">
        <f>IFERROR(__xludf.DUMMYFUNCTION("GOOGLETRANSLATE(B3805, ""en"", ""vi"")"),"Bài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ch"&amp;"ia thành [[N01U12M23_34B45A56R67S78]8 b9ar0s1].")</f>
        <v>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chia thành [[N01U12M23_34B45A56R67S78]8 b9ar0s1].</v>
      </c>
      <c r="D3805" s="2"/>
    </row>
    <row r="3806">
      <c r="A3806" s="1" t="s">
        <v>5772</v>
      </c>
      <c r="B3806" s="1" t="s">
        <v>5773</v>
      </c>
      <c r="C3806" s="2" t="str">
        <f>IFERROR(__xludf.DUMMYFUNCTION("GOOGLETRANSLATE(B3806,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giây,"&amp;"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h"&amp;"át này quá chậm để nhảy, phù hợp với nhịp độ chậm của nó. Được xác định bởi ảnh hưởng của [G1E2N3R4E5], bài hát bao gồm tổng cộng [[N01U12M23_34B45A56R67S78]8 b9ar0s1], thể hiện phong cách độc đáo của nó.")</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hát này quá chậm để nhảy, phù hợp với nhịp độ chậm của nó. Được xác định bởi ảnh hưởng của [G1E2N3R4E5], bài hát bao gồm tổng cộng [[N01U12M23_34B45A56R67S78]8 b9ar0s1], thể hiện phong cách độc đáo của nó.</v>
      </c>
      <c r="D3806" s="2"/>
    </row>
    <row r="3807">
      <c r="A3807" s="1" t="s">
        <v>603</v>
      </c>
      <c r="B3807" s="1" t="s">
        <v>5774</v>
      </c>
      <c r="C3807" s="2" t="str">
        <f>IFERROR(__xludf.DUMMYFUNCTION("GOOGLETRANSLATE(B3807, ""en"", ""vi"")"),"Bài hát này phát trong [T1M213] giây và di chuyển với tốc độ cân bằng.")</f>
        <v>Bài hát này phát trong [T1M213] giây và di chuyển với tốc độ cân bằng.</v>
      </c>
      <c r="D3807" s="2"/>
    </row>
    <row r="3808">
      <c r="A3808" s="1" t="s">
        <v>154</v>
      </c>
      <c r="B3808" s="1" t="s">
        <v>5775</v>
      </c>
      <c r="C3808" s="2" t="str">
        <f>IFERROR(__xludf.DUMMYFUNCTION("GOOGLETRANSLATE(B3808, ""en"", ""vi"")"),"Khi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dà"&amp;"n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bản"&amp;" thân. Nhìn chung, việc đưa các nhạc cụ vào âm nhạc là rất quan trọng để tạo ra trải nghiệm nghe đầy đủ và hấp dẫn.")</f>
        <v>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 thân. Nhìn chung, việc đưa các nhạc cụ vào âm nhạc là rất quan trọng để tạo ra trải nghiệm nghe đầy đủ và hấp dẫn.</v>
      </c>
      <c r="D3808" s="2"/>
    </row>
    <row r="3809">
      <c r="A3809" s="1" t="s">
        <v>1644</v>
      </c>
      <c r="B3809" s="1" t="s">
        <v>5776</v>
      </c>
      <c r="C3809" s="2" t="str">
        <f>IFERROR(__xludf.DUMMYFUNCTION("GOOGLETRANSLATE(B3809, ""en"", ""vi"")"),"Phạm vi cao độ giới hạn của bản nhạc là [R1A2N3G4E5] [oc0ta1ve2s3] cho phép nhấn mạnh hơn vào các sắc thái của giai điệu và nhịp điệu, trong khi [[K01E12Y23]3 k4ey5] mang đến âm thanh mạnh mẽ và đáng nhớ trong bài hát kéo dài trong [T1M213] giây này . Với"&amp;"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[[N"&amp;"01U12M23_34B45A56R67S78]8 b9ar0s1] trong phần sáng tác.")</f>
        <v>Phạm vi cao độ giới hạn của bản nhạc là [R1A2N3G4E5] [oc0ta1ve2s3] cho phép nhấn mạnh hơn vào các sắc thái của giai điệu và nhịp điệu, trong khi [[K01E12Y23]3 k4ey5] mang đến âm thanh mạnh mẽ và đáng nhớ trong bài hát kéo dài trong [T1M213] giây này . Với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[[N01U12M23_34B45A56R67S78]8 b9ar0s1] trong phần sáng tác.</v>
      </c>
      <c r="D3809" s="2"/>
    </row>
    <row r="3810">
      <c r="A3810" s="1" t="s">
        <v>1331</v>
      </c>
      <c r="B3810" s="1" t="s">
        <v>5777</v>
      </c>
      <c r="C3810" s="2" t="str">
        <f>IFERROR(__xludf.DUMMYFUNCTION("GOOGLETRANSLATE(B3810, ""en"", ""vi"")"),"Dải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nh"&amp;"àng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v>
      </c>
      <c r="D3810" s="2"/>
    </row>
    <row r="3811">
      <c r="A3811" s="1" t="s">
        <v>5778</v>
      </c>
      <c r="B3811" s="1" t="s">
        <v>5779</v>
      </c>
      <c r="C3811" s="2" t="str">
        <f>IFERROR(__xludf.DUMMYFUNCTION("GOOGLETRANSLATE(B3811, ""en"", ""vi"")"),"Sự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thành"&amp;"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f>
        <v>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v>
      </c>
      <c r="D3811" s="2"/>
    </row>
    <row r="3812">
      <c r="A3812" s="1" t="s">
        <v>4851</v>
      </c>
      <c r="B3812" s="1" t="s">
        <v>5780</v>
      </c>
      <c r="C3812" s="2" t="str">
        <f>IFERROR(__xludf.DUMMYFUNCTION("GOOGLETRANSLATE(B3812, ""en"", ""vi"")"),"Bài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của"&amp;" nó.")</f>
        <v>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 nó.</v>
      </c>
      <c r="D3812" s="2"/>
    </row>
    <row r="3813">
      <c r="A3813" s="1" t="s">
        <v>1146</v>
      </c>
      <c r="B3813" s="1" t="s">
        <v>5781</v>
      </c>
      <c r="C3813" s="2" t="str">
        <f>IFERROR(__xludf.DUMMYFUNCTION("GOOGLETRANSLATE(B3813, ""en"", ""vi"")"),"Bản nhạc này có thước đo [T1I2M3E4_5S6I7G8N9A0T1U2R3E4] và sử dụng [[K01E12Y23]3 k4ey5] để truyền tải âm thanh cộng hưởng và độc đáo. Điều thú vị là bạn sẽ không nghe thấy bất kỳ [I1N2S3T4R5U6M7E8N9T0S1] nào trong bài hát này.")</f>
        <v>Bản nhạc này có thước đo [T1I2M3E4_5S6I7G8N9A0T1U2R3E4] và sử dụng [[K01E12Y23]3 k4ey5] để truyền tải âm thanh cộng hưởng và độc đáo. Điều thú vị là bạn sẽ không nghe thấy bất kỳ [I1N2S3T4R5U6M7E8N9T0S1] nào trong bài hát này.</v>
      </c>
      <c r="D3813" s="2"/>
    </row>
    <row r="3814">
      <c r="A3814" s="1" t="s">
        <v>1023</v>
      </c>
      <c r="B3814" s="1" t="s">
        <v>5782</v>
      </c>
      <c r="C3814" s="2" t="str">
        <f>IFERROR(__xludf.DUMMYFUNCTION("GOOGLETRANSLATE(B3814, ""en"", ""vi"")"),"Bài hát này đã chọn không kết hợp nhạc cụ.")</f>
        <v>Bài hát này đã chọn không kết hợp nhạc cụ.</v>
      </c>
      <c r="D3814" s="2"/>
    </row>
    <row r="3815">
      <c r="A3815" s="1" t="s">
        <v>2312</v>
      </c>
      <c r="B3815" s="1" t="s">
        <v>5783</v>
      </c>
      <c r="C3815" s="2" t="str">
        <f>IFERROR(__xludf.DUMMYFUNCTION("GOOGLETRANSLATE(B3815, ""en"", ""vi"")"),"Bài hát [T1M213]-giây này có bản chất là [E1M2O3T4I5O6N7] và không có bất kỳ [I1N2S3T4R5U6M7E8N9T0S1] nào.")</f>
        <v>Bài hát [T1M213]-giây này có bản chất là [E1M2O3T4I5O6N7] và không có bất kỳ [I1N2S3T4R5U6M7E8N9T0S1] nào.</v>
      </c>
      <c r="D3815" s="2"/>
    </row>
    <row r="3816">
      <c r="A3816" s="1" t="s">
        <v>654</v>
      </c>
      <c r="B3816" s="1" t="s">
        <v>5784</v>
      </c>
      <c r="C3816" s="2" t="str">
        <f>IFERROR(__xludf.DUMMYFUNCTION("GOOGLETRANSLATE(B3816, ""en"", ""vi"")"),"Việc sử dụng [[K01E12Y23]3 k4ey5] trong bản nhạc này tạo ra một bầu không khí khác biệt, đồng thời nhịp điệu vừa phải, thoải mái của bài hát càng làm tăng thêm sức hấp dẫn tổng thể của bài hát. Cùng với nhau, những yếu tố này kết hợp để tạo ra trải nghiệm"&amp;"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ch"&amp;"ung, âm nhạc này thể hiện sức mạnh của sự chú ý cẩn thận đến từng chi tiết trong cả sáng tác và trình diễn âm nhạc, khiến nó trở thành một ví dụ nổi bật về thể loại của nó.")</f>
        <v>Việc sử dụng [[K01E12Y23]3 k4ey5] trong bản nhạc này tạo ra một bầu không khí khác biệt, đồng thời nhịp điệu vừa phải, thoải mái của bài hát càng làm tăng thêm sức hấp dẫn tổng thể của bài hát. Cùng với nhau, những yếu tố này kết hợp để tạo ra trải nghiệm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chung, âm nhạc này thể hiện sức mạnh của sự chú ý cẩn thận đến từng chi tiết trong cả sáng tác và trình diễn âm nhạc, khiến nó trở thành một ví dụ nổi bật về thể loại của nó.</v>
      </c>
      <c r="D3816" s="2"/>
    </row>
    <row r="3817">
      <c r="A3817" s="1" t="s">
        <v>452</v>
      </c>
      <c r="B3817" s="1" t="s">
        <v>5785</v>
      </c>
      <c r="C3817" s="2" t="str">
        <f>IFERROR(__xludf.DUMMYFUNCTION("GOOGLETRANSLATE(B3817, ""en"", ""vi"")"),"Bài hát được trình diễn chậm rãi.")</f>
        <v>Bài hát được trình diễn chậm rãi.</v>
      </c>
      <c r="D3817" s="2"/>
    </row>
    <row r="3818">
      <c r="A3818" s="1" t="s">
        <v>3196</v>
      </c>
      <c r="B3818" s="1" t="s">
        <v>5786</v>
      </c>
      <c r="C3818" s="2" t="str">
        <f>IFERROR(__xludf.DUMMYFUNCTION("GOOGLETRANSLATE(B3818, ""en"", ""vi"")"),"Bài hát tiến triển qua [[N01U12M23_34B45A56R67S78]8 b9ar0s1], với thời gian phát là [T1M213] giây.")</f>
        <v>Bài hát tiến triển qua [[N01U12M23_34B45A56R67S78]8 b9ar0s1], với thời gian phát là [T1M213] giây.</v>
      </c>
      <c r="D3818" s="2"/>
    </row>
    <row r="3819">
      <c r="A3819" s="1" t="s">
        <v>4351</v>
      </c>
      <c r="B3819" s="1" t="s">
        <v>5787</v>
      </c>
      <c r="C3819" s="2" t="str">
        <f>IFERROR(__xludf.DUMMYFUNCTION("GOOGLETRANSLATE(B3819, ""en"", ""vi"")"),"Với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[ti0m"&amp;"e1 s2ig3na4tu5re6 o7f 8[T91I02M13E24_35S46I57G68N79A80T91U02R13E24]3] khi được phát ở tốc độ vừa phải. Đặc trưng bởi [E1M2O3T4I5O6N7], âm nhạc bao gồm [[N01U12M23_34B45A56R67S78]8 b9ar0s1], tạo nên một bản sáng tác âm nhạc quyến rũ.")</f>
        <v>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[ti0me1 s2ig3na4tu5re6 o7f 8[T91I02M13E24_35S46I57G68N79A80T91U02R13E24]3] khi được phát ở tốc độ vừa phải. Đặc trưng bởi [E1M2O3T4I5O6N7], âm nhạc bao gồm [[N01U12M23_34B45A56R67S78]8 b9ar0s1], tạo nên một bản sáng tác âm nhạc quyến rũ.</v>
      </c>
      <c r="D3819" s="2"/>
    </row>
    <row r="3820">
      <c r="A3820" s="1" t="s">
        <v>1146</v>
      </c>
      <c r="B3820" s="1" t="s">
        <v>5788</v>
      </c>
      <c r="C3820" s="2" t="str">
        <f>IFERROR(__xludf.DUMMYFUNCTION("GOOGLETRANSLATE(B3820, ""en"", ""vi"")"),"Đoạn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k"&amp;"hông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n"&amp;"ghe.")</f>
        <v>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nghe.</v>
      </c>
      <c r="D3820" s="2"/>
    </row>
    <row r="3821">
      <c r="A3821" s="1" t="s">
        <v>667</v>
      </c>
      <c r="B3821" s="1" t="s">
        <v>5789</v>
      </c>
      <c r="C3821" s="2" t="str">
        <f>IFERROR(__xludf.DUMMYFUNCTION("GOOGLETRANSLATE(B3821, ""en"", ""vi"")"),"Bài hát này có độ dài [T1M213] giây, thể hiện [E1M2O3T4I5O6N7] thông qua âm nhạc.")</f>
        <v>Bài hát này có độ dài [T1M213] giây, thể hiện [E1M2O3T4I5O6N7] thông qua âm nhạc.</v>
      </c>
      <c r="D3821" s="2"/>
    </row>
    <row r="3822">
      <c r="A3822" s="1" t="s">
        <v>1797</v>
      </c>
      <c r="B3822" s="1" t="s">
        <v>5790</v>
      </c>
      <c r="C3822" s="2" t="str">
        <f>IFERROR(__xludf.DUMMYFUNCTION("GOOGLETRANSLATE(B3822, ""en"", ""vi"")"),"Việc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[I1N2S3T4"&amp;"R5U6M7E8N9T0S1] để nâng cao bố cục. Với [T1I2M3E4_5S6I7G8N9A0T1U2R3E4] là [ti0me1 s2ig3na4tu5re6], bài hát thể hiện nhịp điệu cân bằng, được xếp vào loại nhạc [G1E2N3R4E5].")</f>
        <v>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[I1N2S3T4R5U6M7E8N9T0S1] để nâng cao bố cục. Với [T1I2M3E4_5S6I7G8N9A0T1U2R3E4] là [ti0me1 s2ig3na4tu5re6], bài hát thể hiện nhịp điệu cân bằng, được xếp vào loại nhạc [G1E2N3R4E5].</v>
      </c>
      <c r="D3822" s="2"/>
    </row>
    <row r="3823">
      <c r="A3823" s="1" t="s">
        <v>5791</v>
      </c>
      <c r="B3823" s="1" t="s">
        <v>5792</v>
      </c>
      <c r="C3823" s="2" t="str">
        <f>IFERROR(__xludf.DUMMYFUNCTION("GOOGLETRANSLATE(B3823, ""en"", ""vi"")"),"Bầu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s2ig3n"&amp;"a4tu5re6]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"&amp;"bài hát, trong khi [te0mp1o2] vừa phải giúp cân bằng âm thanh tổng thể.")</f>
        <v>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bài hát, trong khi [te0mp1o2] vừa phải giúp cân bằng âm thanh tổng thể.</v>
      </c>
      <c r="D3823" s="2"/>
    </row>
    <row r="3824">
      <c r="A3824" s="1" t="s">
        <v>1973</v>
      </c>
      <c r="B3824" s="1" t="s">
        <v>5793</v>
      </c>
      <c r="C3824" s="2" t="str">
        <f>IFERROR(__xludf.DUMMYFUNCTION("GOOGLETRANSLATE(B3824, ""en"", ""vi"")"),"Việc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[[N01U12M23_3"&amp;"4B45A56R67S78]8 b9ar0s1] trong cấu trúc của bài hát, góp phần tạo nên phong cách và dòng chảy tổng thể của bài hát.")</f>
        <v>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[[N01U12M23_34B45A56R67S78]8 b9ar0s1] trong cấu trúc của bài hát, góp phần tạo nên phong cách và dòng chảy tổng thể của bài hát.</v>
      </c>
      <c r="D3824" s="2"/>
    </row>
    <row r="3825">
      <c r="A3825" s="1" t="s">
        <v>223</v>
      </c>
      <c r="B3825" s="1" t="s">
        <v>5794</v>
      </c>
      <c r="C3825" s="2" t="str">
        <f>IFERROR(__xludf.DUMMYFUNCTION("GOOGLETRANSLATE(B3825, ""en"", ""vi"")"),"Phạm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nhàng"&amp;", được nâng cao hơn nữa nhờ phạm vi cao độ được sử dụng hạn chế. Bằng cách giữ phạm vi hẹp, bài hát tạo ra cảm giác gần gũi và ấm áp, thu hút người nghe và giúp mang lại cảm giác thư giãn, yên bình.")</f>
        <v>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 được nâng cao hơn nữa nhờ phạm vi cao độ được sử dụng hạn chế. Bằng cách giữ phạm vi hẹp, bài hát tạo ra cảm giác gần gũi và ấm áp, thu hút người nghe và giúp mang lại cảm giác thư giãn, yên bình.</v>
      </c>
      <c r="D3825" s="2"/>
    </row>
    <row r="3826">
      <c r="A3826" s="1" t="s">
        <v>4351</v>
      </c>
      <c r="B3826" s="1" t="s">
        <v>5795</v>
      </c>
      <c r="C3826" s="2" t="str">
        <f>IFERROR(__xludf.DUMMYFUNCTION("GOOGLETRANSLATE(B3826, ""en"", ""vi"")"),"Phạm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bản"&amp;" nhạc, nằm trong [T1I2M3E4_5S6I7G8N9A0T1U2R3E4] và được phát ở tốc độ vừa phải. Được lấp đầy bởi [E1M2O3T4I5O6N7], bài hát sẽ tiếp tục qua [[N01U12M23_34B45A56R67S78]8 b9ar0s1].")</f>
        <v>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 nhạc, nằm trong [T1I2M3E4_5S6I7G8N9A0T1U2R3E4] và được phát ở tốc độ vừa phải. Được lấp đầy bởi [E1M2O3T4I5O6N7], bài hát sẽ tiếp tục qua [[N01U12M23_34B45A56R67S78]8 b9ar0s1].</v>
      </c>
      <c r="D3826" s="2"/>
    </row>
    <row r="3827">
      <c r="A3827" s="1" t="s">
        <v>1025</v>
      </c>
      <c r="B3827" s="1" t="s">
        <v>5796</v>
      </c>
      <c r="C3827" s="2" t="str">
        <f>IFERROR(__xludf.DUMMYFUNCTION("GOOGLETRANSLATE(B3827, ""en"", ""vi"")"),"Bài hát này có nhịp điệu rất mượt mà, thư giãn và có thời lượng phát là [T1M213] giây.")</f>
        <v>Bài hát này có nhịp điệu rất mượt mà, thư giãn và có thời lượng phát là [T1M213] giây.</v>
      </c>
      <c r="D3827" s="2"/>
    </row>
    <row r="3828">
      <c r="A3828" s="1" t="s">
        <v>271</v>
      </c>
      <c r="B3828" s="1" t="s">
        <v>5797</v>
      </c>
      <c r="C3828" s="2" t="str">
        <f>IFERROR(__xludf.DUMMYFUNCTION("GOOGLETRANSLATE(B3828, ""en"", ""vi"")"),"Âm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[I1N2S3"&amp;"T4R5U6M7E8N9T0S1] và [ti0me1 s2ig3na4tu5re6] của nó không bình thường, chuyển động chậm nhưng vẫn mang đến một ví dụ điển hình cho thể loại này.")</f>
        <v>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[I1N2S3T4R5U6M7E8N9T0S1] và [ti0me1 s2ig3na4tu5re6] của nó không bình thường, chuyển động chậm nhưng vẫn mang đến một ví dụ điển hình cho thể loại này.</v>
      </c>
      <c r="D3828" s="2"/>
    </row>
    <row r="3829">
      <c r="A3829" s="1" t="s">
        <v>1204</v>
      </c>
      <c r="B3829" s="1" t="s">
        <v>5798</v>
      </c>
      <c r="C3829" s="2" t="str">
        <f>IFERROR(__xludf.DUMMYFUNCTION("GOOGLETRANSLATE(B3829, ""en"", ""vi"")"),"[te0mp1o2]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mư"&amp;"ợt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má"&amp;"i và [ke0y1] độc đáo tạo ra trải nghiệm âm nhạc thực sự đặc biệt và thú vị.")</f>
        <v>[te0mp1o2]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mái và [ke0y1] độc đáo tạo ra trải nghiệm âm nhạc thực sự đặc biệt và thú vị.</v>
      </c>
      <c r="D3829" s="2"/>
    </row>
    <row r="3830">
      <c r="A3830" s="1" t="s">
        <v>1352</v>
      </c>
      <c r="B3830" s="1" t="s">
        <v>5799</v>
      </c>
      <c r="C3830" s="2" t="str">
        <f>IFERROR(__xludf.DUMMYFUNCTION("GOOGLETRANSLATE(B3830, ""en"", ""vi"")"),"Phạm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lư"&amp;"ợng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"&amp;"nên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f>
        <v>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v>
      </c>
      <c r="D3830" s="2"/>
    </row>
    <row r="3831">
      <c r="A3831" s="1" t="s">
        <v>320</v>
      </c>
      <c r="B3831" s="1" t="s">
        <v>5800</v>
      </c>
      <c r="C3831" s="2" t="str">
        <f>IFERROR(__xludf.DUMMYFUNCTION("GOOGLETRANSLATE(B3831, ""en"", ""vi"")"),"Việc sử dụng [[K01E12Y23]3 k4ey5] trong âm nhạc tạo ra một bảng âm thanh phong phú và sống động, bao gồm [[N01U12M23_34B45A56R67S78]8 b9ar0s1].")</f>
        <v>Việc sử dụng [[K01E12Y23]3 k4ey5] trong âm nhạc tạo ra một bảng âm thanh phong phú và sống động, bao gồm [[N01U12M23_34B45A56R67S78]8 b9ar0s1].</v>
      </c>
      <c r="D3831" s="2"/>
    </row>
    <row r="3832">
      <c r="A3832" s="1" t="s">
        <v>5801</v>
      </c>
      <c r="B3832" s="1" t="s">
        <v>5802</v>
      </c>
      <c r="C3832" s="2" t="str">
        <f>IFERROR(__xludf.DUMMYFUNCTION("GOOGLETRANSLATE(B3832, ""en"", ""vi"")"),"Bản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[I1N2S3T4R5U6"&amp;"M7E8N9T0S1]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[[N01U12M23_34B45A5"&amp;"6R67S78]8 b9ar0s1].")</f>
        <v>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[[N01U12M23_34B45A56R67S78]8 b9ar0s1].</v>
      </c>
      <c r="D3832" s="2"/>
    </row>
    <row r="3833">
      <c r="A3833" s="1" t="s">
        <v>1055</v>
      </c>
      <c r="B3833" s="1" t="s">
        <v>5803</v>
      </c>
      <c r="C3833" s="2" t="str">
        <f>IFERROR(__xludf.DUMMYFUNCTION("GOOGLETRANSLATE(B3833, ""en"", ""vi"")"),"Bài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"&amp;"trải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"&amp;"cho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f>
        <v>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v>
      </c>
      <c r="D3833" s="2"/>
    </row>
    <row r="3834">
      <c r="A3834" s="1" t="s">
        <v>5804</v>
      </c>
      <c r="B3834" s="1" t="s">
        <v>5805</v>
      </c>
      <c r="C3834" s="2" t="str">
        <f>IFERROR(__xludf.DUMMYFUNCTION("GOOGLETRANSLATE(B3834, ""en"", ""vi"")"),"Âm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8[T91I02M13E24_35S4"&amp;"6I57G68N79A80T91U02R13E24]3]. Bao gồm [[N01U12M23_34B45A56R67S78]8 b9ar0s1], bản nhạc này có thời lượng [T1M213] giây.")</f>
        <v>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8[T91I02M13E24_35S46I57G68N79A80T91U02R13E24]3]. Bao gồm [[N01U12M23_34B45A56R67S78]8 b9ar0s1], bản nhạc này có thời lượng [T1M213] giây.</v>
      </c>
      <c r="D3834" s="2"/>
    </row>
    <row r="3835">
      <c r="A3835" s="1" t="s">
        <v>5806</v>
      </c>
      <c r="B3835" s="1" t="s">
        <v>5807</v>
      </c>
      <c r="C3835" s="2" t="str">
        <f>IFERROR(__xludf.DUMMYFUNCTION("GOOGLETRANSLATE(B3835,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"&amp;"điệu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thườ"&amp;"ng của thể loại [G1E2N3R4E5].")</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thường của thể loại [G1E2N3R4E5].</v>
      </c>
      <c r="D3835" s="2"/>
    </row>
    <row r="3836">
      <c r="A3836" s="1" t="s">
        <v>1983</v>
      </c>
      <c r="B3836" s="1" t="s">
        <v>5808</v>
      </c>
      <c r="C3836" s="2" t="str">
        <f>IFERROR(__xludf.DUMMYFUNCTION("GOOGLETRANSLATE(B3836, ""en"", ""vi"")"),"[[K01E12Y23]3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"&amp;"nghe độc ​​đáo.")</f>
        <v>[[K01E12Y23]3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nghe độc ​​đáo.</v>
      </c>
      <c r="D3836" s="2"/>
    </row>
    <row r="3837">
      <c r="A3837" s="1" t="s">
        <v>5809</v>
      </c>
      <c r="B3837" s="1" t="s">
        <v>5810</v>
      </c>
      <c r="C3837" s="2" t="str">
        <f>IFERROR(__xludf.DUMMYFUNCTION("GOOGLETRANSLATE(B3837, ""en"", ""vi"")"),"Âm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["&amp;"[K01E12Y23]3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lượn"&amp;"g. Nhìn chung, sự kết hợp của những yếu tố này tạo nên trải nghiệm âm nhạc mạnh mẽ và quyến rũ.")</f>
        <v>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lượng. Nhìn chung, sự kết hợp của những yếu tố này tạo nên trải nghiệm âm nhạc mạnh mẽ và quyến rũ.</v>
      </c>
      <c r="D3837" s="2"/>
    </row>
    <row r="3838">
      <c r="A3838" s="1" t="s">
        <v>5811</v>
      </c>
      <c r="B3838" s="1" t="s">
        <v>5812</v>
      </c>
      <c r="C3838" s="2" t="str">
        <f>IFERROR(__xludf.DUMMYFUNCTION("GOOGLETRANSLATE(B3838, ""en"", ""vi"")"),"Loại nhạc này mang đến trải nghiệm nghe đa dạng và sống động với dải cao độ trải dài [R1A2N3G4E5] [oc0ta1ve2s3]. Lựa chọn [[K01E12Y23]3 k4ey5] mang lại trải nghiệm quyến rũ và đáng nhớ, đồng thời nhịp điệu mượt mà và thư giãn của bài hát tạo nên bầu không"&amp;" khí dễ chịu. Mặc dù không có [I1N2S3T4R5U6M7E8N9T0S1], [[T01I12M23E34_45S56I67G78N89A90T01U12R23E34]4 t5im6e 7si8gn9at0ur1e2] độc đáo và [te0mp1o2] tạo nên một bố cục thú vị. Ảnh hưởng của [G1E2N3R4E5] của bài hát xác định phong cách của bài hát và tổng "&amp;"thể [[N01U12M23_34B45A56R67S78]8 b9ar0s1] đảm bảo trải nghiệm âm nhạc trọn vẹn.")</f>
        <v>Loại nhạc này mang đến trải nghiệm nghe đa dạng và sống động với dải cao độ trải dài [R1A2N3G4E5] [oc0ta1ve2s3]. Lựa chọn [[K01E12Y23]3 k4ey5] mang lại trải nghiệm quyến rũ và đáng nhớ, đồng thời nhịp điệu mượt mà và thư giãn của bài hát tạo nên bầu không khí dễ chịu. Mặc dù không có [I1N2S3T4R5U6M7E8N9T0S1], [[T01I12M23E34_45S56I67G78N89A90T01U12R23E34]4 t5im6e 7si8gn9at0ur1e2] độc đáo và [te0mp1o2] tạo nên một bố cục thú vị. Ảnh hưởng của [G1E2N3R4E5] của bài hát xác định phong cách của bài hát và tổng thể [[N01U12M23_34B45A56R67S78]8 b9ar0s1] đảm bảo trải nghiệm âm nhạc trọn vẹn.</v>
      </c>
      <c r="D3838" s="2"/>
    </row>
    <row r="3839">
      <c r="A3839" s="1" t="s">
        <v>1979</v>
      </c>
      <c r="B3839" s="1" t="s">
        <v>5813</v>
      </c>
      <c r="C3839" s="2" t="str">
        <f>IFERROR(__xludf.DUMMYFUNCTION("GOOGLETRANSLATE(B3839, ""en"", ""vi"")"),"Bài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[T1I2M3E4_5S6I7G8N9"&amp;"A0T1U2R3E4].")</f>
        <v>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[T1I2M3E4_5S6I7G8N9A0T1U2R3E4].</v>
      </c>
      <c r="D3839" s="2"/>
    </row>
    <row r="3840">
      <c r="A3840" s="1" t="s">
        <v>433</v>
      </c>
      <c r="B3840" s="1" t="s">
        <v>5814</v>
      </c>
      <c r="C3840" s="2" t="str">
        <f>IFERROR(__xludf.DUMMYFUNCTION("GOOGLETRANSLATE(B3840, ""en"", ""vi"")"),"Âm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"&amp;"những phản ứng cảm xúc đặc biệt từ người nghe. Hơn nữa, [[T01I12M23E34_45S56I67G78N89A90T01U12R23E34]4 t5im6e 7si8gn9at0ur1e2] được sử dụng xuyên suốt bố cục, bổ sung thêm nhịp điệu phức tạp độc đáo cho âm thanh tổng thể.")</f>
        <v>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những phản ứng cảm xúc đặc biệt từ người nghe. Hơn nữa, [[T01I12M23E34_45S56I67G78N89A90T01U12R23E34]4 t5im6e 7si8gn9at0ur1e2] được sử dụng xuyên suốt bố cục, bổ sung thêm nhịp điệu phức tạp độc đáo cho âm thanh tổng thể.</v>
      </c>
      <c r="D3840" s="2"/>
    </row>
    <row r="3841">
      <c r="A3841" s="1" t="s">
        <v>2123</v>
      </c>
      <c r="B3841" s="1" t="s">
        <v>5815</v>
      </c>
      <c r="C3841" s="2" t="str">
        <f>IFERROR(__xludf.DUMMYFUNCTION("GOOGLETRANSLATE(B3841, ""en"", ""vi"")"),"Việc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[[T01I12M23E34_45"&amp;"S56I67G78N89A90T01U12R23E34]4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thê"&amp;"m sức hấp dẫn tổng thể của nó.")</f>
        <v>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thêm sức hấp dẫn tổng thể của nó.</v>
      </c>
      <c r="D3841" s="2"/>
    </row>
    <row r="3842">
      <c r="A3842" s="1" t="s">
        <v>5816</v>
      </c>
      <c r="B3842" s="1" t="s">
        <v>5817</v>
      </c>
      <c r="C3842" s="2" t="str">
        <f>IFERROR(__xludf.DUMMYFUNCTION("GOOGLETRANSLATE(B3842, ""en"", ""vi"")"),"[I1N2S3T4R5U6M7E8N9T0] là nhạc cụ chính được sử dụng cho bản nhạc giai điệu trong bản nhạc này, được sáng tác trong [[K01E12Y23]3 k4ey5] và chơi trong [T1I2M3E4_5S6I7G8N9A0T1U2R3E4]. Mặc dù có phạm vi cao độ hạn chế là [R1A2N3G4E5] [oc0ta1ve2s3], bản nhạc"&amp;" này nhấn mạnh nhiều hơn vào các sắc thái của giai điệu và nhịp điệu.")</f>
        <v>[I1N2S3T4R5U6M7E8N9T0] là nhạc cụ chính được sử dụng cho bản nhạc giai điệu trong bản nhạc này, được sáng tác trong [[K01E12Y23]3 k4ey5] và chơi trong [T1I2M3E4_5S6I7G8N9A0T1U2R3E4]. Mặc dù có phạm vi cao độ hạn chế là [R1A2N3G4E5] [oc0ta1ve2s3], bản nhạc này nhấn mạnh nhiều hơn vào các sắc thái của giai điệu và nhịp điệu.</v>
      </c>
      <c r="D3842" s="2"/>
    </row>
    <row r="3843">
      <c r="A3843" s="1" t="s">
        <v>5818</v>
      </c>
      <c r="B3843" s="1" t="s">
        <v>5819</v>
      </c>
      <c r="C3843" s="2" t="str">
        <f>IFERROR(__xludf.DUMMYFUNCTION("GOOGLETRANSLATE(B3843, ""en"", ""vi"")"),"Việc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điệu"&amp;" nhanh. Mặc dù không bám rễ chắc chắn vào truyền thống của thể loại [G1E2N3R4E5], âm nhạc này phát triển qua [[N01U12M23_34B45A56R67S78]8 b9ar0s1], thể hiện phong cách và cách sáng tác độc đáo.")</f>
        <v>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 nhanh. Mặc dù không bám rễ chắc chắn vào truyền thống của thể loại [G1E2N3R4E5], âm nhạc này phát triển qua [[N01U12M23_34B45A56R67S78]8 b9ar0s1], thể hiện phong cách và cách sáng tác độc đáo.</v>
      </c>
      <c r="D3843" s="2"/>
    </row>
    <row r="3844">
      <c r="A3844" s="1" t="s">
        <v>3503</v>
      </c>
      <c r="B3844" s="1" t="s">
        <v>5820</v>
      </c>
      <c r="C3844" s="2" t="str">
        <f>IFERROR(__xludf.DUMMYFUNCTION("GOOGLETRANSLATE(B3844, ""en"", ""vi"")"),"[ti0me1 s2ig3na4tu5re6] của bản nhạc được biểu thị bằng [T1I2M3E4_5S6I7G8N9A0T1U2R3E4]. Độ dài của bài hát là [T1M213] giây và [I1N2S3T4R5U6M7E8N9T0S1] được sử dụng trong biểu diễn âm nhạc.")</f>
        <v>[ti0me1 s2ig3na4tu5re6] của bản nhạc được biểu thị bằng [T1I2M3E4_5S6I7G8N9A0T1U2R3E4]. Độ dài của bài hát là [T1M213] giây và [I1N2S3T4R5U6M7E8N9T0S1] được sử dụng trong biểu diễn âm nhạc.</v>
      </c>
      <c r="D3844" s="2"/>
    </row>
    <row r="3845">
      <c r="A3845" s="1" t="s">
        <v>2740</v>
      </c>
      <c r="B3845" s="1" t="s">
        <v>5821</v>
      </c>
      <c r="C3845" s="2" t="str">
        <f>IFERROR(__xludf.DUMMYFUNCTION("GOOGLETRANSLATE(B3845, ""en"", ""vi"")"),"Bài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bì"&amp;"nh thường, bản sáng tác này chắc chắn sẽ để lại ấn tượng lâu dài với âm thanh và bố cục đặc biệt. Vì vậy, hãy ngồi lại, thư giãn và để âm nhạc đưa bạn vào cuộc hành trình của cảm xúc và cảm xúc.")</f>
        <v>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bình thường, bản sáng tác này chắc chắn sẽ để lại ấn tượng lâu dài với âm thanh và bố cục đặc biệt. Vì vậy, hãy ngồi lại, thư giãn và để âm nhạc đưa bạn vào cuộc hành trình của cảm xúc và cảm xúc.</v>
      </c>
      <c r="D3845" s="2"/>
    </row>
    <row r="3846">
      <c r="A3846" s="1" t="s">
        <v>5822</v>
      </c>
      <c r="B3846" s="1" t="s">
        <v>5823</v>
      </c>
      <c r="C3846" s="2" t="str">
        <f>IFERROR(__xludf.DUMMYFUNCTION("GOOGLETRANSLATE(B3846, ""en"", ""vi"")"),"Bài hát này phát trong TM1 giây và di chuyển nhanh với [te0mp1o2] vừa phải và thú vị. Âm nhạc thể hiện một cảm xúc nhất định, mặc dù không nói rõ đó là cảm xúc nào.")</f>
        <v>Bài hát này phát trong TM1 giây và di chuyển nhanh với [te0mp1o2] vừa phải và thú vị. Âm nhạc thể hiện một cảm xúc nhất định, mặc dù không nói rõ đó là cảm xúc nào.</v>
      </c>
      <c r="D3846" s="2"/>
    </row>
    <row r="3847">
      <c r="A3847" s="1" t="s">
        <v>53</v>
      </c>
      <c r="B3847" s="1" t="s">
        <v>5824</v>
      </c>
      <c r="C3847" s="2" t="str">
        <f>IFERROR(__xludf.DUMMYFUNCTION("GOOGLETRANSLATE(B3847, ""en"", ""vi"")"),"Phạm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trong"&amp;" khi việc lựa chọn [ke0y1] sẽ tạo thêm sự thú vị và lôi cuốn cho người nghe. Cùng với nhau, những yếu tố này tạo nên trải nghiệm âm nhạc nổi bật và đọng lại trong tâm trí rất lâu sau khi bản nhạc kết thúc.")</f>
        <v>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 khi việc lựa chọn [ke0y1] sẽ tạo thêm sự thú vị và lôi cuốn cho người nghe. Cùng với nhau, những yếu tố này tạo nên trải nghiệm âm nhạc nổi bật và đọng lại trong tâm trí rất lâu sau khi bản nhạc kết thúc.</v>
      </c>
      <c r="D3847" s="2"/>
    </row>
    <row r="3848">
      <c r="A3848" s="1" t="s">
        <v>1156</v>
      </c>
      <c r="B3848" s="1" t="s">
        <v>5825</v>
      </c>
      <c r="C3848" s="2" t="str">
        <f>IFERROR(__xludf.DUMMYFUNCTION("GOOGLETRANSLATE(B3848, ""en"", ""vi"")"),"Loại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"&amp;"thể.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khô"&amp;"ng phản ánh những quy ước âm nhạc thông thường của phong cách [G1E2N3R4E5].")</f>
        <v>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không phản ánh những quy ước âm nhạc thông thường của phong cách [G1E2N3R4E5].</v>
      </c>
      <c r="D3848" s="2"/>
    </row>
    <row r="3849">
      <c r="A3849" s="1" t="s">
        <v>435</v>
      </c>
      <c r="B3849" s="1" t="s">
        <v>5826</v>
      </c>
      <c r="C3849" s="2" t="str">
        <f>IFERROR(__xludf.DUMMYFUNCTION("GOOGLETRANSLATE(B3849, ""en"", ""vi"")"),"Bản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bầ"&amp;"u không khí cụ thể. Dù được biểu diễn trực tiếp hay thu âm, tác phẩm này thể hiện sự đóng góp đáng kể cho thế giới âm nhạc, thể hiện kỹ năng và sự sáng tạo của nhà soạn nhạc cũng như người biểu diễn.")</f>
        <v>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bầu không khí cụ thể. Dù được biểu diễn trực tiếp hay thu âm, tác phẩm này thể hiện sự đóng góp đáng kể cho thế giới âm nhạc, thể hiện kỹ năng và sự sáng tạo của nhà soạn nhạc cũng như người biểu diễn.</v>
      </c>
      <c r="D3849" s="2"/>
    </row>
    <row r="3850">
      <c r="A3850" s="1" t="s">
        <v>5827</v>
      </c>
      <c r="B3850" s="1" t="s">
        <v>5828</v>
      </c>
      <c r="C3850" s="2" t="str">
        <f>IFERROR(__xludf.DUMMYFUNCTION("GOOGLETRANSLATE(B3850, ""en"", ""vi"")"),"Bản nhạc này chạy trong [T1M213] giây và có nhịp điệu rất rõ ràng, với việc sử dụng [I1N2S3T4R5U6M7E8N9T0S1] xuyên suốt. Nó được thực hiện với tốc độ nhanh và được chia thành [[N01U12M23_34B45A56R67S78]8 b9ar0s1].")</f>
        <v>Bản nhạc này chạy trong [T1M213] giây và có nhịp điệu rất rõ ràng, với việc sử dụng [I1N2S3T4R5U6M7E8N9T0S1] xuyên suốt. Nó được thực hiện với tốc độ nhanh và được chia thành [[N01U12M23_34B45A56R67S78]8 b9ar0s1].</v>
      </c>
      <c r="D3850" s="2"/>
    </row>
    <row r="3851">
      <c r="A3851" s="1" t="s">
        <v>5829</v>
      </c>
      <c r="B3851" s="1" t="s">
        <v>5830</v>
      </c>
      <c r="C3851" s="2" t="str">
        <f>IFERROR(__xludf.DUMMYFUNCTION("GOOGLETRANSLATE(B3851, ""en"", ""vi"")"),"Bài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"&amp;"[T1I2M3E4_5S6I7G8N9A0T1U2R3E4].")</f>
        <v>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[T1I2M3E4_5S6I7G8N9A0T1U2R3E4].</v>
      </c>
      <c r="D3851" s="2"/>
    </row>
    <row r="3852">
      <c r="A3852" s="1" t="s">
        <v>5811</v>
      </c>
      <c r="B3852" s="1" t="s">
        <v>5831</v>
      </c>
      <c r="C3852" s="2" t="str">
        <f>IFERROR(__xludf.DUMMYFUNCTION("GOOGLETRANSLATE(B3852, ""en"", ""vi"")"),"Âm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"&amp;"trong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âm"&amp;" thanh bị ảnh hưởng nặng nề bởi thể loại [G1E2N3R4E5], bài hát bao gồm [[N01U12M23_34B45A56R67S78]8 b9ar0s1].")</f>
        <v>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 thanh bị ảnh hưởng nặng nề bởi thể loại [G1E2N3R4E5], bài hát bao gồm [[N01U12M23_34B45A56R67S78]8 b9ar0s1].</v>
      </c>
      <c r="D3852" s="2"/>
    </row>
    <row r="3853">
      <c r="A3853" s="1" t="s">
        <v>5832</v>
      </c>
      <c r="B3853" s="1" t="s">
        <v>5833</v>
      </c>
      <c r="C3853" s="2" t="str">
        <f>IFERROR(__xludf.DUMMYFUNCTION("GOOGLETRANSLATE(B3853, ""en"", ""vi"")"),"Âm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n"&amp;"ăng âm nhạc của tác phẩm, nên đưa [I1N2S3T4R5U6M7E8N9T0S1] vào bản phối khí.")</f>
        <v>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năng âm nhạc của tác phẩm, nên đưa [I1N2S3T4R5U6M7E8N9T0S1] vào bản phối khí.</v>
      </c>
      <c r="D3853" s="2"/>
    </row>
    <row r="3854">
      <c r="A3854" s="1" t="s">
        <v>110</v>
      </c>
      <c r="B3854" s="1" t="s">
        <v>5834</v>
      </c>
      <c r="C3854" s="2" t="str">
        <f>IFERROR(__xludf.DUMMYFUNCTION("GOOGLETRANSLATE(B3854, ""en"", ""vi"")"),"Trong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tr"&amp;"ạng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t"&amp;"hể giúp làm nổi bật các nhạc cụ hoặc giọng nói cụ thể, tăng thêm chiều sâu và kết cấu cho bố cục.")</f>
        <v>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thể giúp làm nổi bật các nhạc cụ hoặc giọng nói cụ thể, tăng thêm chiều sâu và kết cấu cho bố cục.</v>
      </c>
      <c r="D3854" s="2"/>
    </row>
    <row r="3855">
      <c r="A3855" s="1" t="s">
        <v>5835</v>
      </c>
      <c r="B3855" s="1" t="s">
        <v>5836</v>
      </c>
      <c r="C3855" s="2" t="str">
        <f>IFERROR(__xludf.DUMMYFUNCTION("GOOGLETRANSLATE(B3855, ""en"", ""vi"")"),"Bài hát này có nhịp [te0mp1o2] nhanh và thời gian phát là [T1M213] giây. Âm thanh của nó bị ảnh hưởng nặng nề bởi thể loại [G1E2N3R4E5], với [ti0me1 s2ig3na4tu5re6 o7f 8[T91I02M13E24_35S46I57G68N79A80T91U02R13E24]3].")</f>
        <v>Bài hát này có nhịp [te0mp1o2] nhanh và thời gian phát là [T1M213] giây. Âm thanh của nó bị ảnh hưởng nặng nề bởi thể loại [G1E2N3R4E5], với [ti0me1 s2ig3na4tu5re6 o7f 8[T91I02M13E24_35S46I57G68N79A80T91U02R13E24]3].</v>
      </c>
      <c r="D3855" s="2"/>
    </row>
    <row r="3856">
      <c r="A3856" s="1" t="s">
        <v>142</v>
      </c>
      <c r="B3856" s="1" t="s">
        <v>5837</v>
      </c>
      <c r="C3856" s="2" t="str">
        <f>IFERROR(__xludf.DUMMYFUNCTION("GOOGLETRANSLATE(B3856, ""en"", ""vi"")"),"Đoạn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cấ"&amp;"u cho bố cục. Nhìn chung, bản nhạc này là một ví dụ điển hình về cách các yếu tố khác nhau của âm nhạc có thể kết hợp với nhau để tạo ra trải nghiệm nghe gắn kết và thú vị.")</f>
        <v>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cấu cho bố cục. Nhìn chung, bản nhạc này là một ví dụ điển hình về cách các yếu tố khác nhau của âm nhạc có thể kết hợp với nhau để tạo ra trải nghiệm nghe gắn kết và thú vị.</v>
      </c>
      <c r="D3856" s="2"/>
    </row>
    <row r="3857">
      <c r="A3857" s="1" t="s">
        <v>301</v>
      </c>
      <c r="B3857" s="1" t="s">
        <v>5838</v>
      </c>
      <c r="C3857" s="2" t="str">
        <f>IFERROR(__xludf.DUMMYFUNCTION("GOOGLETRANSLATE(B3857, ""en"", ""vi"")"),"Loại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Âm"&amp;" nhạc phải có [I1N2S3T4R5U6M7E8N9T0S1] và có [ti0me1 s2ig3na4tu5re6 o7f 8[T91I02M13E24_35S46I57G68N79A80T91U02R13E24]3]. Mặc dù [te0mp1o2] chậm nhưng bài hát này là một ví dụ điển hình cho phong cách [G1E2N3R4E5] nhịp độ nhanh.")</f>
        <v>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 nhạc phải có [I1N2S3T4R5U6M7E8N9T0S1] và có [ti0me1 s2ig3na4tu5re6 o7f 8[T91I02M13E24_35S46I57G68N79A80T91U02R13E24]3]. Mặc dù [te0mp1o2] chậm nhưng bài hát này là một ví dụ điển hình cho phong cách [G1E2N3R4E5] nhịp độ nhanh.</v>
      </c>
      <c r="D3857" s="2"/>
    </row>
    <row r="3858">
      <c r="A3858" s="1" t="s">
        <v>3909</v>
      </c>
      <c r="B3858" s="1" t="s">
        <v>5839</v>
      </c>
      <c r="C3858" s="2" t="str">
        <f>IFERROR(__xludf.DUMMYFUNCTION("GOOGLETRANSLATE(B3858, ""en"", ""vi"")"),"Loại nhạc này mang đến trải nghiệm nghe đa dạng và sống động với dải cao độ trải dài [R1A2N3G4E5] [oc0ta1ve2s3]. [[K01E12Y23]3 k4ey5] thêm hương vị độc đáo cho bài hát, có độ dài [T1M213] giây và [[T01I12M23E34_45S56I67G78N89A90T01U12R23E34]4 t5im6e 7si8g"&amp;"n9at0ur1e2 không quá bình thường. [I1N2S3T4R5U6M7E8N9T0S1] không nằm trong phần nhạc cụ trong bài hát có tốc độ vừa phải này và phát triển đến [[N01U12M23_34B45A56R67S78]8 b9ar0s1]. Nhìn chung, bản nhạc này thể hiện âm thanh đặc biệt và hấp dẫn với dải ca"&amp;"o độ rộng và [ti0me1 s2ig3na4tu5re6] khác thường.")</f>
        <v>Loại nhạc này mang đến trải nghiệm nghe đa dạng và sống động với dải cao độ trải dài [R1A2N3G4E5] [oc0ta1ve2s3]. [[K01E12Y23]3 k4ey5] thêm hương vị độc đáo cho bài hát, có độ dài [T1M213] giây và [[T01I12M23E34_45S56I67G78N89A90T01U12R23E34]4 t5im6e 7si8gn9at0ur1e2 không quá bình thường. [I1N2S3T4R5U6M7E8N9T0S1] không nằm trong phần nhạc cụ trong bài hát có tốc độ vừa phải này và phát triển đến [[N01U12M23_34B45A56R67S78]8 b9ar0s1]. Nhìn chung, bản nhạc này thể hiện âm thanh đặc biệt và hấp dẫn với dải cao độ rộng và [ti0me1 s2ig3na4tu5re6] khác thường.</v>
      </c>
      <c r="D3858" s="2"/>
    </row>
    <row r="3859">
      <c r="A3859" s="1" t="s">
        <v>754</v>
      </c>
      <c r="B3859" s="1" t="s">
        <v>5840</v>
      </c>
      <c r="C3859" s="2" t="str">
        <f>IFERROR(__xludf.DUMMYFUNCTION("GOOGLETRANSLATE(B3859, ""en"", ""vi"")"),"Bản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v"&amp;"ắng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f>
        <v>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v>
      </c>
      <c r="D3859" s="2"/>
    </row>
    <row r="3860">
      <c r="A3860" s="1" t="s">
        <v>2266</v>
      </c>
      <c r="B3860" s="1" t="s">
        <v>5841</v>
      </c>
      <c r="C3860" s="2" t="str">
        <f>IFERROR(__xludf.DUMMYFUNCTION("GOOGLETRANSLATE(B3860, ""en"", ""vi"")"),"Trải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[oc0t"&amp;"a1ve2s3]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biệt"&amp;". Thời lượng [T1M213] giây của bài hát cho phép có đủ thời gian để đánh giá và tận hưởng trọn vẹn tất cả những yếu tố này.")</f>
        <v>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 Thời lượng [T1M213] giây của bài hát cho phép có đủ thời gian để đánh giá và tận hưởng trọn vẹn tất cả những yếu tố này.</v>
      </c>
      <c r="D3860" s="2"/>
    </row>
    <row r="3861">
      <c r="A3861" s="1" t="s">
        <v>1983</v>
      </c>
      <c r="B3861" s="1" t="s">
        <v>5842</v>
      </c>
      <c r="C3861" s="2" t="str">
        <f>IFERROR(__xludf.DUMMYFUNCTION("GOOGLETRANSLATE(B3861, ""en"", ""vi"")"),"Trải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f>
        <v>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v>
      </c>
      <c r="D3861" s="2"/>
    </row>
    <row r="3862">
      <c r="A3862" s="1" t="s">
        <v>5843</v>
      </c>
      <c r="B3862" s="1" t="s">
        <v>5844</v>
      </c>
      <c r="C3862" s="2" t="str">
        <f>IFERROR(__xludf.DUMMYFUNCTION("GOOGLETRANSLATE(B3862, ""en"", ""vi"")"),"Bài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[T1I2M3E4_5S6I7"&amp;"G8N9A0T1U2R3E4]. Nhìn chung, bản nhạc này nổi bật nhờ sự kết hợp độc đáo giữa các yếu tố, bao gồm âm thanh riêng biệt, [te0mp1o2] và nhạc cụ.")</f>
        <v>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[T1I2M3E4_5S6I7G8N9A0T1U2R3E4]. Nhìn chung, bản nhạc này nổi bật nhờ sự kết hợp độc đáo giữa các yếu tố, bao gồm âm thanh riêng biệt, [te0mp1o2] và nhạc cụ.</v>
      </c>
      <c r="D3862" s="2"/>
    </row>
    <row r="3863">
      <c r="A3863" s="1" t="s">
        <v>188</v>
      </c>
      <c r="B3863" s="1" t="s">
        <v>5845</v>
      </c>
      <c r="C3863" s="2" t="str">
        <f>IFERROR(__xludf.DUMMYFUNCTION("GOOGLETRANSLATE(B3863, ""en"", ""vi"")"),"Dải cao độ của [R1A2N3G4E5] [oc0ta1ve2s3] tạo thêm nét đặc biệt cho âm nhạc, nhấn mạnh chiều sâu cảm xúc của nó, trong khi việc sử dụng [[K01E12Y23]3 k4ey5] truyền tải âm thanh độc đáo và vang dội. Bài hát này có thời lượng [T1M213] giây và di chuyển với "&amp;"tốc độ chậm với [te0mp1o2] vừa phải và thú vị. Cố tình loại trừ [I1N2S3T4R5U6M7E8N9T0S1], âm nhạc được đánh dấu bằng [[T01I12M23E34_45S56I67G78N89A90T01U12R23E34]4 t5im6e 7si8gn9at0ur1e2], chiếu [E1M2O3T4I5O6N7].")</f>
        <v>Dải cao độ của [R1A2N3G4E5] [oc0ta1ve2s3] tạo thêm nét đặc biệt cho âm nhạc, nhấn mạnh chiều sâu cảm xúc của nó, trong khi việc sử dụng [[K01E12Y23]3 k4ey5] truyền tải âm thanh độc đáo và vang dội. Bài hát này có thời lượng [T1M213] giây và di chuyển với tốc độ chậm với [te0mp1o2] vừa phải và thú vị. Cố tình loại trừ [I1N2S3T4R5U6M7E8N9T0S1], âm nhạc được đánh dấu bằng [[T01I12M23E34_45S56I67G78N89A90T01U12R23E34]4 t5im6e 7si8gn9at0ur1e2], chiếu [E1M2O3T4I5O6N7].</v>
      </c>
      <c r="D3863" s="2"/>
    </row>
    <row r="3864">
      <c r="A3864" s="1" t="s">
        <v>5846</v>
      </c>
      <c r="B3864" s="1" t="s">
        <v>5847</v>
      </c>
      <c r="C3864" s="2" t="str">
        <f>IFERROR(__xludf.DUMMYFUNCTION("GOOGLETRANSLATE(B3864, ""en"", ""vi"")"),"Trong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[[N01U12M23_34B45A"&amp;"56R67S78]8 b9ar0s1]. Cảm xúc tổng thể mà âm nhạc thể hiện là [E1M2O3T4I5O6N7], được nâng cao hơn nữa nhờ sử dụng dải cao độ này và cấu trúc được trau chuốt cẩn thận của bài hát. Bằng cách kết hợp các yếu tố này, bản nhạc thu được sẽ tạo ra trải nghiệm ngh"&amp;"e mạnh mẽ và hấp dẫn cho khán giả.")</f>
        <v>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[[N01U12M23_34B45A56R67S78]8 b9ar0s1]. Cảm xúc tổng thể mà âm nhạc thể hiện là [E1M2O3T4I5O6N7], được nâng cao hơn nữa nhờ sử dụng dải cao độ này và cấu trúc được trau chuốt cẩn thận của bài hát. Bằng cách kết hợp các yếu tố này, bản nhạc thu được sẽ tạo ra trải nghiệm nghe mạnh mẽ và hấp dẫn cho khán giả.</v>
      </c>
      <c r="D3864" s="2"/>
    </row>
    <row r="3865">
      <c r="A3865" s="1" t="s">
        <v>5848</v>
      </c>
      <c r="B3865" s="1" t="s">
        <v>5849</v>
      </c>
      <c r="C3865" s="2" t="str">
        <f>IFERROR(__xludf.DUMMYFUNCTION("GOOGLETRANSLATE(B3865, ""en"", ""vi"")"),"Âm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[I1N2S3T4R5U6M7E8N9T0"&amp;"S1], có lẽ cho thấy sự lựa chọn có chủ ý để tạo ra âm thanh hoặc tâm trạng cụ thể.")</f>
        <v>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[I1N2S3T4R5U6M7E8N9T0S1], có lẽ cho thấy sự lựa chọn có chủ ý để tạo ra âm thanh hoặc tâm trạng cụ thể.</v>
      </c>
      <c r="D3865" s="2"/>
    </row>
    <row r="3866">
      <c r="A3866" s="1" t="s">
        <v>5850</v>
      </c>
      <c r="B3866" s="1" t="s">
        <v>5851</v>
      </c>
      <c r="C3866" s="2" t="str">
        <f>IFERROR(__xludf.DUMMYFUNCTION("GOOGLETRANSLATE(B3866, ""en"", ""vi"")"),"Giai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đ"&amp;"iệu.")</f>
        <v>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điệu.</v>
      </c>
      <c r="D3866" s="2"/>
    </row>
    <row r="3867">
      <c r="A3867" s="1" t="s">
        <v>2027</v>
      </c>
      <c r="B3867" s="1" t="s">
        <v>5852</v>
      </c>
      <c r="C3867" s="2" t="str">
        <f>IFERROR(__xludf.DUMMYFUNCTION("GOOGLETRANSLATE(B3867, ""en"", ""vi"")"),"Âm nhạc được đề cập có một số đặc điểm riêng biệt khiến nó nổi bật. Phạm vi cao độ của nó trải dài [R1A2N3G4E5] [oc0ta1ve2s3], góp phần tạo nên chiều sâu cảm xúc. Ngoài ra, nó còn được sáng tác trong [K1E2Y3], bổ sung thêm hương vị độc đáo cho âm thanh tổ"&amp;"ng thể. Với độ dài [T1M213] giây, bài hát tương đối ngắn nhưng mãnh liệt, một phần nhờ vào tốc độ [te0mp1o2] nhanh. Buổi biểu diễn âm nhạc có nhiều [I1N2S3T4R5U6M7E8N9T0S1], bổ sung thêm kết cấu và độ phức tạp cho âm thanh. [ti0me1 s2ig3na4tu5re6] của bài"&amp;"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bài hát "&amp;"trở thành một đại diện kinh điển của thể loại này, thể hiện sức hấp dẫn lâu dài của nó đối với người nghe.")</f>
        <v>Âm nhạc được đề cập có một số đặc điểm riêng biệt khiến nó nổi bật. Phạm vi cao độ của nó trải dài [R1A2N3G4E5] [oc0ta1ve2s3], góp phần tạo nên chiều sâu cảm xúc. Ngoài ra, nó còn được sáng tác trong [K1E2Y3], bổ sung thêm hương vị độc đáo cho âm thanh tổng thể. Với độ dài [T1M213] giây, bài hát tương đối ngắn nhưng mãnh liệt, một phần nhờ vào tốc độ [te0mp1o2] nhanh. Buổi biểu diễn âm nhạc có nhiều [I1N2S3T4R5U6M7E8N9T0S1], bổ sung thêm kết cấu và độ phức tạp cho âm thanh. [ti0me1 s2ig3na4tu5re6] của bài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bài hát trở thành một đại diện kinh điển của thể loại này, thể hiện sức hấp dẫn lâu dài của nó đối với người nghe.</v>
      </c>
      <c r="D3867" s="2"/>
    </row>
    <row r="3868">
      <c r="A3868" s="1" t="s">
        <v>3810</v>
      </c>
      <c r="B3868" s="1" t="s">
        <v>5853</v>
      </c>
      <c r="C3868" s="2" t="str">
        <f>IFERROR(__xludf.DUMMYFUNCTION("GOOGLETRANSLATE(B3868, ""en"", ""vi"")"),"Âm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[[T01I12M23E34_45S56I67G78N89A90T01U12R23E34]4"&amp;"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lo"&amp;"ại này.")</f>
        <v>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loại này.</v>
      </c>
      <c r="D3868" s="2"/>
    </row>
    <row r="3869">
      <c r="A3869" s="1" t="s">
        <v>5854</v>
      </c>
      <c r="B3869" s="1" t="s">
        <v>5855</v>
      </c>
      <c r="C3869" s="2" t="str">
        <f>IFERROR(__xludf.DUMMYFUNCTION("GOOGLETRANSLATE(B3869, ""en"", ""vi"")"),"Bài hát này dài [T1M213] giây với tổng số [[N01U12M23_34B45A56R67S78]8 b9ar0s1]. Nhịp điệu của bài hát vừa phải và nhất quán. Đáng chú ý, [I1N2S3T4R5U6M7E8N9T0S1] vắng mặt trong đường đua.")</f>
        <v>Bài hát này dài [T1M213] giây với tổng số [[N01U12M23_34B45A56R67S78]8 b9ar0s1]. Nhịp điệu của bài hát vừa phải và nhất quán. Đáng chú ý, [I1N2S3T4R5U6M7E8N9T0S1] vắng mặt trong đường đua.</v>
      </c>
      <c r="D3869" s="2"/>
    </row>
    <row r="3870">
      <c r="A3870" s="1" t="s">
        <v>469</v>
      </c>
      <c r="B3870" s="1" t="s">
        <v>5856</v>
      </c>
      <c r="C3870" s="2" t="str">
        <f>IFERROR(__xludf.DUMMYFUNCTION("GOOGLETRANSLATE(B3870, ""en"", ""vi"")"),"Dải cao độ của [R1A2N3G4E5] [oc0ta1ve2s3] tạo thêm nét đặc biệt cho âm nhạc, nhấn mạnh chiều sâu cảm xúc của nó, được sáng tác trong [[K01E12Y23]3 k4ey5] và phát trong [T1M213] giây. Với [te0mp1o2] thư giãn, bài hát này cố tình tránh kết hợp [I1N2S3T4R5U6"&amp;"M7E8N9T0S1], đồng thời chọn một [[T01I12M23E34_45S56I67G78N89A90T01U12R23E34]4 t5im6e 7si8gn9at0ur1e2 ít phổ biến hơn. Mặc dù nhịp điệu nhanh nhưng âm nhạc vẫn gợi lên cảm giác [E1M2O3T4I5O6N7].")</f>
        <v>Dải cao độ của [R1A2N3G4E5] [oc0ta1ve2s3] tạo thêm nét đặc biệt cho âm nhạc, nhấn mạnh chiều sâu cảm xúc của nó, được sáng tác trong [[K01E12Y23]3 k4ey5] và phát trong [T1M213] giây. Với [te0mp1o2] thư giãn, bài hát này cố tình tránh kết hợp [I1N2S3T4R5U6M7E8N9T0S1], đồng thời chọn một [[T01I12M23E34_45S56I67G78N89A90T01U12R23E34]4 t5im6e 7si8gn9at0ur1e2 ít phổ biến hơn. Mặc dù nhịp điệu nhanh nhưng âm nhạc vẫn gợi lên cảm giác [E1M2O3T4I5O6N7].</v>
      </c>
      <c r="D3870" s="2"/>
    </row>
    <row r="3871">
      <c r="A3871" s="1" t="s">
        <v>3626</v>
      </c>
      <c r="B3871" s="1" t="s">
        <v>5857</v>
      </c>
      <c r="C3871" s="2" t="str">
        <f>IFERROR(__xludf.DUMMYFUNCTION("GOOGLETRANSLATE(B3871, ""en"", ""vi"")"),"Âm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l"&amp;"ại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"&amp;"tạo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bà"&amp;"i hát có độ dài [[N01U12M23_34B45A56R67S78]8 b9ar0s1], với thời gian chạy là [T1M213] giây.")</f>
        <v>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bài hát có độ dài [[N01U12M23_34B45A56R67S78]8 b9ar0s1], với thời gian chạy là [T1M213] giây.</v>
      </c>
      <c r="D3871" s="2"/>
    </row>
    <row r="3872">
      <c r="A3872" s="1" t="s">
        <v>5858</v>
      </c>
      <c r="B3872" s="1" t="s">
        <v>5859</v>
      </c>
      <c r="C3872" s="2" t="str">
        <f>IFERROR(__xludf.DUMMYFUNCTION("GOOGLETRANSLATE(B3872, ""en"", ""vi"")"),"Bài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há"&amp;"t vẫn thu hút được người nghe.")</f>
        <v>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hát vẫn thu hút được người nghe.</v>
      </c>
      <c r="D3872" s="2"/>
    </row>
    <row r="3873">
      <c r="A3873" s="1" t="s">
        <v>5860</v>
      </c>
      <c r="B3873" s="1" t="s">
        <v>5861</v>
      </c>
      <c r="C3873" s="2" t="str">
        <f>IFERROR(__xludf.DUMMYFUNCTION("GOOGLETRANSLATE(B3873, ""en"", ""vi"")"),"Bản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nhạc"&amp;",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"&amp;"này mang đến sự pha trộn tuyệt vời giữa các yếu tố hài hòa tạo nên trải nghiệm nghe êm dịu và thú vị.")</f>
        <v>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này mang đến sự pha trộn tuyệt vời giữa các yếu tố hài hòa tạo nên trải nghiệm nghe êm dịu và thú vị.</v>
      </c>
      <c r="D3873" s="2"/>
    </row>
    <row r="3874">
      <c r="A3874" s="1" t="s">
        <v>1431</v>
      </c>
      <c r="B3874" s="1" t="s">
        <v>5862</v>
      </c>
      <c r="C3874" s="2" t="str">
        <f>IFERROR(__xludf.DUMMYFUNCTION("GOOGLETRANSLATE(B3874, ""en"", ""vi"")"),"Bản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đ"&amp;"ộc đáo của chúng có thể tạo ra trải nghiệm nghe tinh tế, vừa năng động vừa quyến rũ. Lưu ý đến những yếu tố này, sự sắp xếp âm nhạc đạt được chắc chắn sẽ làm hài lòng và mê hoặc khán giả bằng giai điệu, nhịp điệu và âm sắc của nó.")</f>
        <v>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độc đáo của chúng có thể tạo ra trải nghiệm nghe tinh tế, vừa năng động vừa quyến rũ. Lưu ý đến những yếu tố này, sự sắp xếp âm nhạc đạt được chắc chắn sẽ làm hài lòng và mê hoặc khán giả bằng giai điệu, nhịp điệu và âm sắc của nó.</v>
      </c>
      <c r="D3874" s="2"/>
    </row>
    <row r="3875">
      <c r="A3875" s="1" t="s">
        <v>504</v>
      </c>
      <c r="B3875" s="1" t="s">
        <v>5863</v>
      </c>
      <c r="C3875" s="2" t="str">
        <f>IFERROR(__xludf.DUMMYFUNCTION("GOOGLETRANSLATE(B3875, ""en"", ""vi"")"),"Bản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đi"&amp;"ệu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[I1"&amp;"N2S3T4R5U6M7E8N9T0S1], điều này chỉ làm tăng thêm tính chất độc đáo của nó. Nó không tuân theo các mẫu âm thanh [G1E2N3R4E5] thông thường, khiến nó trở thành một bản nhạc thực sự đặc biệt, nổi bật giữa đám đông.")</f>
        <v>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[I1N2S3T4R5U6M7E8N9T0S1], điều này chỉ làm tăng thêm tính chất độc đáo của nó. Nó không tuân theo các mẫu âm thanh [G1E2N3R4E5] thông thường, khiến nó trở thành một bản nhạc thực sự đặc biệt, nổi bật giữa đám đông.</v>
      </c>
      <c r="D3875" s="2"/>
    </row>
    <row r="3876">
      <c r="A3876" s="1" t="s">
        <v>5864</v>
      </c>
      <c r="B3876" s="1" t="s">
        <v>5865</v>
      </c>
      <c r="C3876" s="2" t="str">
        <f>IFERROR(__xludf.DUMMYFUNCTION("GOOGLETRANSLATE(B3876, ""en"", ""vi"")"),"Bản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thể"&amp;" nhận dạng được. Mặc dù không có nhạc cụ nhưng bài hát này vẫn thu hút được người nghe nhờ nhiều cao độ và bố cục có cấu trúc tốt.")</f>
        <v>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 nhận dạng được. Mặc dù không có nhạc cụ nhưng bài hát này vẫn thu hút được người nghe nhờ nhiều cao độ và bố cục có cấu trúc tốt.</v>
      </c>
      <c r="D3876" s="2"/>
    </row>
    <row r="3877">
      <c r="A3877" s="1" t="s">
        <v>797</v>
      </c>
      <c r="B3877" s="1" t="s">
        <v>5866</v>
      </c>
      <c r="C3877" s="2" t="str">
        <f>IFERROR(__xludf.DUMMYFUNCTION("GOOGLETRANSLATE(B3877, ""en"", ""vi"")"),"""Bạn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t"&amp;"hảo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 "&amp;"của bản nhạc. Bằng cách tuyên bố rằng có [[N01U12M23_34B45A56R67S78]8 b9ar0s1] trong bài hát, người nói đang đưa ra một thông tin cụ thể có thể hữu ích cho bất kỳ ai phân tích hoặc thảo luận về bài hát đang được đề cập.")</f>
        <v>"Bạn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thảo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 của bản nhạc. Bằng cách tuyên bố rằng có [[N01U12M23_34B45A56R67S78]8 b9ar0s1] trong bài hát, người nói đang đưa ra một thông tin cụ thể có thể hữu ích cho bất kỳ ai phân tích hoặc thảo luận về bài hát đang được đề cập.</v>
      </c>
      <c r="D3877" s="2"/>
    </row>
    <row r="3878">
      <c r="A3878" s="1" t="s">
        <v>27</v>
      </c>
      <c r="B3878" s="1" t="s">
        <v>5867</v>
      </c>
      <c r="C3878" s="2" t="str">
        <f>IFERROR(__xludf.DUMMYFUNCTION("GOOGLETRANSLATE(B3878, ""en"", ""vi"")"),"Đồng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năng"&amp;" [I1N2S3T4R5U6M7E8N9T0S1].")</f>
        <v>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 [I1N2S3T4R5U6M7E8N9T0S1].</v>
      </c>
      <c r="D3878" s="2"/>
    </row>
    <row r="3879">
      <c r="A3879" s="1" t="s">
        <v>5868</v>
      </c>
      <c r="B3879" s="1" t="s">
        <v>5869</v>
      </c>
      <c r="C3879" s="2" t="str">
        <f>IFERROR(__xludf.DUMMYFUNCTION("GOOGLETRANSLATE(B3879, ""en"", ""vi"")"),"Âm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tiế"&amp;"t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"&amp;"và khiến nó trở thành một sản phẩm không thể bỏ qua đối với những người hâm mộ thể loại này.")</f>
        <v>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và khiến nó trở thành một sản phẩm không thể bỏ qua đối với những người hâm mộ thể loại này.</v>
      </c>
      <c r="D3879" s="2"/>
    </row>
    <row r="3880">
      <c r="A3880" s="1" t="s">
        <v>108</v>
      </c>
      <c r="B3880" s="1" t="s">
        <v>5870</v>
      </c>
      <c r="C3880" s="2" t="str">
        <f>IFERROR(__xludf.DUMMYFUNCTION("GOOGLETRANSLATE(B3880, ""en"", ""vi"")"),"Phạm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dẫ"&amp;"n,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"&amp;"tác động tổng thể của nó. Hơn nữa, thời gian chạy [T1M213] giây của bài hát cho phép tập trung biểu đạt âm nhạc phấn khích và độc đáo này.")</f>
        <v>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tác động tổng thể của nó. Hơn nữa, thời gian chạy [T1M213] giây của bài hát cho phép tập trung biểu đạt âm nhạc phấn khích và độc đáo này.</v>
      </c>
      <c r="D3880" s="2"/>
    </row>
    <row r="3881">
      <c r="A3881" s="1" t="s">
        <v>633</v>
      </c>
      <c r="B3881" s="1" t="s">
        <v>5871</v>
      </c>
      <c r="C3881" s="2" t="str">
        <f>IFERROR(__xludf.DUMMYFUNCTION("GOOGLETRANSLATE(B3881, ""en"", ""vi"")"),"Trong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t"&amp;"hời lượng [T1M213] giây và tuân theo mét [T1I2M3E4_5S6I7G8N9A0T1U2R3E4]. Nhìn chung, các yếu tố âm nhạc này phối hợp với nhau để tạo ra một bản nhạc hoàn chỉnh và lôi cuốn.")</f>
        <v>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thời lượng [T1M213] giây và tuân theo mét [T1I2M3E4_5S6I7G8N9A0T1U2R3E4]. Nhìn chung, các yếu tố âm nhạc này phối hợp với nhau để tạo ra một bản nhạc hoàn chỉnh và lôi cuốn.</v>
      </c>
      <c r="D3881" s="2"/>
    </row>
    <row r="3882">
      <c r="A3882" s="1" t="s">
        <v>577</v>
      </c>
      <c r="B3882" s="1" t="s">
        <v>5872</v>
      </c>
      <c r="C3882" s="2" t="str">
        <f>IFERROR(__xludf.DUMMYFUNCTION("GOOGLETRANSLATE(B3882, ""en"", ""vi"")"),"Với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giây,"&amp;"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khiến"&amp;" nó trở thành một bài hát không thể bỏ qua đối với bất kỳ ai muốn mở rộng tầm nhìn âm nhạc của mình.")</f>
        <v>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 nó trở thành một bài hát không thể bỏ qua đối với bất kỳ ai muốn mở rộng tầm nhìn âm nhạc của mình.</v>
      </c>
      <c r="D3882" s="2"/>
    </row>
    <row r="3883">
      <c r="A3883" s="1" t="s">
        <v>1343</v>
      </c>
      <c r="B3883" s="1" t="s">
        <v>5873</v>
      </c>
      <c r="C3883" s="2" t="str">
        <f>IFERROR(__xludf.DUMMYFUNCTION("GOOGLETRANSLATE(B3883, ""en"", ""vi"")"),"Phạm vi cao độ nhỏ gọn của [R1A2N3G4E5] [oc0ta1ve2s3] mang lại hiệu suất âm nhạc tập trung và ấn tượng, trong khi [[K01E12Y23]3 k4ey5] mang lại âm thanh mạnh mẽ và đáng nhớ. Kéo dài [T1M213] giây, bài hát này mang nhịp điệu vừa phải và được làm phong phú "&amp;"thêm bởi [I1N2S3T4R5U6M7E8N9T0S1]. [ti0me1 s2ig3na4tu5re6] của nó không đều đặn, nhưng âm nhạc di chuyển với tốc độ nhanh. Thuộc thể loại [G1E2N3R4E5], bài hát này thu hút sự chú ý nhờ sự kết hợp các yếu tố độc đáo.")</f>
        <v>Phạm vi cao độ nhỏ gọn của [R1A2N3G4E5] [oc0ta1ve2s3] mang lại hiệu suất âm nhạc tập trung và ấn tượng, trong khi [[K01E12Y23]3 k4ey5] mang lại âm thanh mạnh mẽ và đáng nhớ. Kéo dài [T1M213] giây, bài hát này mang nhịp điệu vừa phải và được làm phong phú thêm bởi [I1N2S3T4R5U6M7E8N9T0S1]. [ti0me1 s2ig3na4tu5re6] của nó không đều đặn, nhưng âm nhạc di chuyển với tốc độ nhanh. Thuộc thể loại [G1E2N3R4E5], bài hát này thu hút sự chú ý nhờ sự kết hợp các yếu tố độc đáo.</v>
      </c>
      <c r="D3883" s="2"/>
    </row>
    <row r="3884">
      <c r="A3884" s="1" t="s">
        <v>563</v>
      </c>
      <c r="B3884" s="1" t="s">
        <v>5874</v>
      </c>
      <c r="C3884" s="2" t="str">
        <f>IFERROR(__xludf.DUMMYFUNCTION("GOOGLETRANSLATE(B3884, ""en"", ""vi"")"),"Việc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f>
        <v>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v>
      </c>
      <c r="D3884" s="2"/>
    </row>
    <row r="3885">
      <c r="A3885" s="1" t="s">
        <v>5875</v>
      </c>
      <c r="B3885" s="1" t="s">
        <v>5876</v>
      </c>
      <c r="C3885" s="2" t="str">
        <f>IFERROR(__xludf.DUMMYFUNCTION("GOOGLETRANSLATE(B3885, ""en"", ""vi"")"),"Bài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đ"&amp;"ặc biệt. Với thời lượng phát [T1M213] giây, bài hát quyến rũ với nhịp điệu nhẹ nhàng. Điều thú vị là bố cục này không có [I1N2S3T4R5U6M7E8N9T0S1] và bạn có thể đếm [[N01U12M23_34B45A56R67S78]8 b9ar0s1] trong đó.")</f>
        <v>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đặc biệt. Với thời lượng phát [T1M213] giây, bài hát quyến rũ với nhịp điệu nhẹ nhàng. Điều thú vị là bố cục này không có [I1N2S3T4R5U6M7E8N9T0S1] và bạn có thể đếm [[N01U12M23_34B45A56R67S78]8 b9ar0s1] trong đó.</v>
      </c>
      <c r="D3885" s="2"/>
    </row>
    <row r="3886">
      <c r="A3886" s="1" t="s">
        <v>271</v>
      </c>
      <c r="B3886" s="1" t="s">
        <v>5877</v>
      </c>
      <c r="C3886" s="2" t="str">
        <f>IFERROR(__xludf.DUMMYFUNCTION("GOOGLETRANSLATE(B3886, ""en"", ""vi"")"),"Phạm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7"&amp;"si8gn9at0ur1e2] không phổ biến. Mặc dù thiếu vắng [I1N2S3T4R5U6M7E8N9T0S1], nhịp điệu trong bài hát [G1E2N3R4E5] này rất hài hòa, khiến nó trở thành một ví dụ điển hình về âm thanh của thể loại này.")</f>
        <v>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7si8gn9at0ur1e2] không phổ biến. Mặc dù thiếu vắng [I1N2S3T4R5U6M7E8N9T0S1], nhịp điệu trong bài hát [G1E2N3R4E5] này rất hài hòa, khiến nó trở thành một ví dụ điển hình về âm thanh của thể loại này.</v>
      </c>
      <c r="D3886" s="2"/>
    </row>
    <row r="3887">
      <c r="A3887" s="1" t="s">
        <v>5878</v>
      </c>
      <c r="B3887" s="1" t="s">
        <v>5879</v>
      </c>
      <c r="C3887" s="2" t="str">
        <f>IFERROR(__xludf.DUMMYFUNCTION("GOOGLETRANSLATE(B3887, ""en"", ""vi"")"),"Bài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thể"&amp;" loại của nó, thể hiện giai điệu và nhịp điệu dễ chịu khiến nó trở thành một tác phẩm nổi bật trong phong cách của nó.")</f>
        <v>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 loại của nó, thể hiện giai điệu và nhịp điệu dễ chịu khiến nó trở thành một tác phẩm nổi bật trong phong cách của nó.</v>
      </c>
      <c r="D3887" s="2"/>
    </row>
    <row r="3888">
      <c r="A3888" s="1" t="s">
        <v>5880</v>
      </c>
      <c r="B3888" s="1" t="s">
        <v>5881</v>
      </c>
      <c r="C3888" s="2" t="str">
        <f>IFERROR(__xludf.DUMMYFUNCTION("GOOGLETRANSLATE(B3888, ""en"", ""vi"")"),"Bản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[I1N2S3T4R5U6M7E8"&amp;"N9T0S1].")</f>
        <v>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[I1N2S3T4R5U6M7E8N9T0S1].</v>
      </c>
      <c r="D3888" s="2"/>
    </row>
    <row r="3889">
      <c r="A3889" s="1" t="s">
        <v>5882</v>
      </c>
      <c r="B3889" s="1" t="s">
        <v>5883</v>
      </c>
      <c r="C3889" s="2" t="str">
        <f>IFERROR(__xludf.DUMMYFUNCTION("GOOGLETRANSLATE(B3889, ""en"", ""vi"")"),"Âm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"&amp;"này.")</f>
        <v>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này.</v>
      </c>
      <c r="D3889" s="2"/>
    </row>
    <row r="3890">
      <c r="A3890" s="1" t="s">
        <v>5884</v>
      </c>
      <c r="B3890" s="1" t="s">
        <v>5885</v>
      </c>
      <c r="C3890" s="2" t="str">
        <f>IFERROR(__xludf.DUMMYFUNCTION("GOOGLETRANSLATE(B3890, ""en"", ""vi"")"),"Bài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kh"&amp;"ông liên quan đến việc sử dụng [I1N2S3T4R5U6M7E8N9T0S1] và được trình diễn nhanh chóng. Tất cả những yếu tố này kết hợp với nhau để tạo nên một trải nghiệm âm nhạc có một không hai.")</f>
        <v>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không liên quan đến việc sử dụng [I1N2S3T4R5U6M7E8N9T0S1] và được trình diễn nhanh chóng. Tất cả những yếu tố này kết hợp với nhau để tạo nên một trải nghiệm âm nhạc có một không hai.</v>
      </c>
      <c r="D3890" s="2"/>
    </row>
    <row r="3891">
      <c r="A3891" s="1" t="s">
        <v>5886</v>
      </c>
      <c r="B3891" s="1" t="s">
        <v>5887</v>
      </c>
      <c r="C3891" s="2" t="str">
        <f>IFERROR(__xludf.DUMMYFUNCTION("GOOGLETRANSLATE(B3891, ""en"", ""vi"")"),"[ti0me1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["&amp;"[N01U12M23_34B45A56R67S78]8 b9ar0s1] xuyên suốt bài hát, người nghe như được đưa vào một hành trình cân bằng hoàn hảo giữa [ti0me1 s2ig3na4tu5re6] độc đáo với âm thanh tổng thể của bản nhạc.")</f>
        <v>[ti0me1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[[N01U12M23_34B45A56R67S78]8 b9ar0s1] xuyên suốt bài hát, người nghe như được đưa vào một hành trình cân bằng hoàn hảo giữa [ti0me1 s2ig3na4tu5re6] độc đáo với âm thanh tổng thể của bản nhạc.</v>
      </c>
      <c r="D3891" s="2"/>
    </row>
    <row r="3892">
      <c r="A3892" s="1" t="s">
        <v>5888</v>
      </c>
      <c r="B3892" s="1" t="s">
        <v>5889</v>
      </c>
      <c r="C3892" s="2" t="str">
        <f>IFERROR(__xludf.DUMMYFUNCTION("GOOGLETRANSLATE(B3892, ""en"", ""vi"")"),"Bản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7si8gn9at0ur1e"&amp;"2].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ng"&amp;"he năng động và đáng nhớ.")</f>
        <v>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nghe năng động và đáng nhớ.</v>
      </c>
      <c r="D3892" s="2"/>
    </row>
    <row r="3893">
      <c r="A3893" s="1" t="s">
        <v>5890</v>
      </c>
      <c r="B3893" s="1" t="s">
        <v>5891</v>
      </c>
      <c r="C3893" s="2" t="str">
        <f>IFERROR(__xludf.DUMMYFUNCTION("GOOGLETRANSLATE(B3893, ""en"", ""vi"")"),"Âm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việc"&amp;" sử dụng [I1N2S3T4R5U6M7E8N9T0S1]. Nhạc có tổng cộng [[N01U12M23_34B45A56R67S78]8 b9ar0s1].")</f>
        <v>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 sử dụng [I1N2S3T4R5U6M7E8N9T0S1]. Nhạc có tổng cộng [[N01U12M23_34B45A56R67S78]8 b9ar0s1].</v>
      </c>
      <c r="D3893" s="2"/>
    </row>
    <row r="3894">
      <c r="A3894" s="1" t="s">
        <v>5892</v>
      </c>
      <c r="B3894" s="1" t="s">
        <v>5893</v>
      </c>
      <c r="C3894" s="2" t="str">
        <f>IFERROR(__xludf.DUMMYFUNCTION("GOOGLETRANSLATE(B3894, ""en"", ""vi"")"),"Độ dài của bản nhạc là [T1M213] giây và được phát ở tốc độ vừa phải với [te0mp1o2] vừa thú vị vừa vừa phải. Âm nhạc gợi lên cảm giác [E1M2O3T4I5O6N7] khi bài hát tiến triển qua [[N01U12M23_34B45A56R67S78]8 b9ar0s1].")</f>
        <v>Độ dài của bản nhạc là [T1M213] giây và được phát ở tốc độ vừa phải với [te0mp1o2] vừa thú vị vừa vừa phải. Âm nhạc gợi lên cảm giác [E1M2O3T4I5O6N7] khi bài hát tiến triển qua [[N01U12M23_34B45A56R67S78]8 b9ar0s1].</v>
      </c>
      <c r="D3894" s="2"/>
    </row>
    <row r="3895">
      <c r="A3895" s="1" t="s">
        <v>416</v>
      </c>
      <c r="B3895" s="1" t="s">
        <v>5894</v>
      </c>
      <c r="C3895" s="2" t="str">
        <f>IFERROR(__xludf.DUMMYFUNCTION("GOOGLETRANSLATE(B3895, ""en"", ""vi"")"),"Phạm vi cao độ nhỏ gọn của [R1A2N3G4E5] [oc0ta1ve2s3] mang lại màn trình diễn âm nhạc tập trung và có tác động mạnh mẽ, trong khi [[K01E12Y23]3 k4ey5] tạo thêm hương vị độc đáo cho loại nhạc này. Thời lượng của bài hát là [T1M213] giây và nhịp điệu của nó"&amp;" rất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nê"&amp;"n một trải nghiệm âm nhạc tràn đầy năng lượng và hấp dẫn.")</f>
        <v>Phạm vi cao độ nhỏ gọn của [R1A2N3G4E5] [oc0ta1ve2s3] mang lại màn trình diễn âm nhạc tập trung và có tác động mạnh mẽ, trong khi [[K01E12Y23]3 k4ey5] tạo thêm hương vị độc đáo cho loại nhạc này. Thời lượng của bài hát là [T1M213] giây và nhịp điệu của nó rất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nên một trải nghiệm âm nhạc tràn đầy năng lượng và hấp dẫn.</v>
      </c>
      <c r="D3895" s="2"/>
    </row>
    <row r="3896">
      <c r="A3896" s="1" t="s">
        <v>889</v>
      </c>
      <c r="B3896" s="1" t="s">
        <v>5895</v>
      </c>
      <c r="C3896" s="2" t="str">
        <f>IFERROR(__xludf.DUMMYFUNCTION("GOOGLETRANSLATE(B3896, ""en"", ""vi"")"),"[te0mp1o2]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"&amp;"cho một buổi tối đi chơi cùng bạn bè hoặc một bữa tiệc khiêu vũ solo tại nhà. Nhìn chung, [te0mp1o2] của bài hát này rất lý tưởng để tạo ra bầu không khí sôi động và thú vị.")</f>
        <v>[te0mp1o2]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cho một buổi tối đi chơi cùng bạn bè hoặc một bữa tiệc khiêu vũ solo tại nhà. Nhìn chung, [te0mp1o2] của bài hát này rất lý tưởng để tạo ra bầu không khí sôi động và thú vị.</v>
      </c>
      <c r="D3896" s="2"/>
    </row>
    <row r="3897">
      <c r="A3897" s="1" t="s">
        <v>5896</v>
      </c>
      <c r="B3897" s="1" t="s">
        <v>5897</v>
      </c>
      <c r="C3897" s="2" t="str">
        <f>IFERROR(__xludf.DUMMYFUNCTION("GOOGLETRANSLATE(B3897, ""en"", ""vi"")"),"Bài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"&amp;"dịu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[G1E2N3R4"&amp;"E5], bao gồm [[N01U12M23_34B45A56R67S78]8 b9ar0s1] trong [T1M213] giây thời gian phát.")</f>
        <v>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[G1E2N3R4E5], bao gồm [[N01U12M23_34B45A56R67S78]8 b9ar0s1] trong [T1M213] giây thời gian phát.</v>
      </c>
      <c r="D3897" s="2"/>
    </row>
    <row r="3898">
      <c r="A3898" s="1" t="s">
        <v>381</v>
      </c>
      <c r="B3898" s="1" t="s">
        <v>5898</v>
      </c>
      <c r="C3898" s="2" t="str">
        <f>IFERROR(__xludf.DUMMYFUNCTION("GOOGLETRANSLATE(B3898, ""en"", ""vi"")"),"Dải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n"&amp;"ắm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t"&amp;"âm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f>
        <v>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v>
      </c>
      <c r="D3898" s="2"/>
    </row>
    <row r="3899">
      <c r="A3899" s="1" t="s">
        <v>5899</v>
      </c>
      <c r="B3899" s="1" t="s">
        <v>5900</v>
      </c>
      <c r="C3899" s="2" t="str">
        <f>IFERROR(__xludf.DUMMYFUNCTION("GOOGLETRANSLATE(B3899, ""en"", ""vi"")"),"Bài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chạy"&amp;" của bài hát là [T1M213] giây. [I1N2S3T4R5U6M7E8N9T0S1] thêm vào tác phẩm âm nhạc.")</f>
        <v>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 của bài hát là [T1M213] giây. [I1N2S3T4R5U6M7E8N9T0S1] thêm vào tác phẩm âm nhạc.</v>
      </c>
      <c r="D3899" s="2"/>
    </row>
    <row r="3900">
      <c r="A3900" s="1" t="s">
        <v>5901</v>
      </c>
      <c r="B3900" s="1" t="s">
        <v>5902</v>
      </c>
      <c r="C3900" s="2" t="str">
        <f>IFERROR(__xludf.DUMMYFUNCTION("GOOGLETRANSLATE(B3900, ""en"", ""vi"")"),"Phong cách của bài hát không phản ánh thương hiệu âm nhạc điển hình của [A1R2T3I4S5T6], nhưng nó tạo ra bầu không khí khác biệt thông qua việc sử dụng [[K01E12Y23]3 k4ey5].")</f>
        <v>Phong cách của bài hát không phản ánh thương hiệu âm nhạc điển hình của [A1R2T3I4S5T6], nhưng nó tạo ra bầu không khí khác biệt thông qua việc sử dụng [[K01E12Y23]3 k4ey5].</v>
      </c>
      <c r="D3900" s="2"/>
    </row>
    <row r="3901">
      <c r="A3901" s="1" t="s">
        <v>618</v>
      </c>
      <c r="B3901" s="1" t="s">
        <v>5903</v>
      </c>
      <c r="C3901" s="2" t="str">
        <f>IFERROR(__xludf.DUMMYFUNCTION("GOOGLETRANSLATE(B3901, ""en"", ""vi"")"),"Giai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c"&amp;"ăng thẳng của cuộc sống hàng ngày và khuyến khích cảm giác bình yên.")</f>
        <v>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căng thẳng của cuộc sống hàng ngày và khuyến khích cảm giác bình yên.</v>
      </c>
      <c r="D3901" s="2"/>
    </row>
    <row r="3902">
      <c r="A3902" s="1" t="s">
        <v>3234</v>
      </c>
      <c r="B3902" s="1" t="s">
        <v>5904</v>
      </c>
      <c r="C3902" s="2" t="str">
        <f>IFERROR(__xludf.DUMMYFUNCTION("GOOGLETRANSLATE(B3902, ""en"", ""vi"")"),"Âm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đi"&amp;"ệu rất sống động và nhạc cụ không bao gồm [I1N2S3T4R5U6M7E8N9T0S1]. Ngoài ra, [ti0me1 s2ig3na4tu5re6] của bài hát này không điển hình, được đánh dấu bằng [T1I2M3E4_5S6I7G8N9A0T1U2R3E4] và được phát ở tốc độ vừa phải.")</f>
        <v>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điệu rất sống động và nhạc cụ không bao gồm [I1N2S3T4R5U6M7E8N9T0S1]. Ngoài ra, [ti0me1 s2ig3na4tu5re6] của bài hát này không điển hình, được đánh dấu bằng [T1I2M3E4_5S6I7G8N9A0T1U2R3E4] và được phát ở tốc độ vừa phải.</v>
      </c>
      <c r="D3902" s="2"/>
    </row>
    <row r="3903">
      <c r="A3903" s="1" t="s">
        <v>59</v>
      </c>
      <c r="B3903" s="1" t="s">
        <v>5905</v>
      </c>
      <c r="C3903" s="2" t="str">
        <f>IFERROR(__xludf.DUMMYFUNCTION("GOOGLETRANSLATE(B3903, ""en"", ""vi"")"),"Âm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"&amp;"hát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"&amp;"bài hát và góp phần tạo nên cảm giác tổng thể của [E1M2O3T4I5O6N7].")</f>
        <v>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bài hát và góp phần tạo nên cảm giác tổng thể của [E1M2O3T4I5O6N7].</v>
      </c>
      <c r="D3903" s="2"/>
    </row>
    <row r="3904">
      <c r="A3904" s="1" t="s">
        <v>198</v>
      </c>
      <c r="B3904" s="1" t="s">
        <v>5906</v>
      </c>
      <c r="C3904" s="2" t="str">
        <f>IFERROR(__xludf.DUMMYFUNCTION("GOOGLETRANSLATE(B3904, ""en"", ""vi"")"),"Loại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suố"&amp;"t.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chất"&amp;" cao [te0mp1o2] của âm nhạc còn tạo nên bầu không khí tràn đầy năng lượng. Mặc dù nó không thể hiện những đặc điểm nổi bật của phong cách [G1E2N3R4E5] nhưng bố cục này nổi bật theo cách đặc biệt của nó.")</f>
        <v>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 cao [te0mp1o2] của âm nhạc còn tạo nên bầu không khí tràn đầy năng lượng. Mặc dù nó không thể hiện những đặc điểm nổi bật của phong cách [G1E2N3R4E5] nhưng bố cục này nổi bật theo cách đặc biệt của nó.</v>
      </c>
      <c r="D3904" s="2"/>
    </row>
    <row r="3905">
      <c r="A3905" s="1" t="s">
        <v>180</v>
      </c>
      <c r="B3905" s="1" t="s">
        <v>5907</v>
      </c>
      <c r="C3905" s="2" t="str">
        <f>IFERROR(__xludf.DUMMYFUNCTION("GOOGLETRANSLATE(B3905, ""en"", ""vi"")"),"Bản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"&amp;"bài hát không điển hình, được đánh dấu bằng [T1I2M3E4_5S6I7G8N9A0T1U2R3E4] và được trình diễn với tốc độ nhanh. Hơn nữa, bài hát còn đi chệch khỏi âm thanh đặc trưng của [G1E2N3R4E5].")</f>
        <v>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bài hát không điển hình, được đánh dấu bằng [T1I2M3E4_5S6I7G8N9A0T1U2R3E4] và được trình diễn với tốc độ nhanh. Hơn nữa, bài hát còn đi chệch khỏi âm thanh đặc trưng của [G1E2N3R4E5].</v>
      </c>
      <c r="D3905" s="2"/>
    </row>
    <row r="3906">
      <c r="A3906" s="1" t="s">
        <v>5908</v>
      </c>
      <c r="B3906" s="1" t="s">
        <v>5909</v>
      </c>
      <c r="C3906" s="2" t="str">
        <f>IFERROR(__xludf.DUMMYFUNCTION("GOOGLETRANSLATE(B3906, ""en"", ""vi"")"),"Dải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"&amp;"phần tạo nên âm thanh và tâm trạng tổng thể của bài hát. Cùng với nhau, những yếu tố này tạo ra trải nghiệm âm nhạc gắn kết thể hiện điểm mạnh của người biểu diễn và bản thân bài hát.")</f>
        <v>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phần tạo nên âm thanh và tâm trạng tổng thể của bài hát. Cùng với nhau, những yếu tố này tạo ra trải nghiệm âm nhạc gắn kết thể hiện điểm mạnh của người biểu diễn và bản thân bài hát.</v>
      </c>
      <c r="D3906" s="2"/>
    </row>
    <row r="3907">
      <c r="A3907" s="1" t="s">
        <v>112</v>
      </c>
      <c r="B3907" s="1" t="s">
        <v>5910</v>
      </c>
      <c r="C3907" s="2" t="str">
        <f>IFERROR(__xludf.DUMMYFUNCTION("GOOGLETRANSLATE(B3907, ""en"", ""vi"")"),"Để tạo ra một tác phẩm âm nhạc sống động, điều quan trọng là phải kết hợp các nhạc cụ vào bài hát, đặc biệt khi bài hát chuyển động với nhịp độ nhanh. Việc bổ sung nhạc cụ không chỉ tạo thêm chiều sâu, độ phức tạp cho bản nhạc mà còn giúp duy trì năng lượ"&amp;"ng và động lượng cho bài hát. Do đó, khi tạo ra âm nhạc chuyển động nhanh, điều cần thiết là phải xem xét việc đưa vào các nhạc cụ để nâng cao âm thanh tổng thể và tác động của tác phẩm.")</f>
        <v>Để tạo ra một tác phẩm âm nhạc sống động, điều quan trọng là phải kết hợp các nhạc cụ vào bài hát, đặc biệt khi bài hát chuyển động với nhịp độ nhanh. Việc bổ sung nhạc cụ không chỉ tạo thêm chiều sâu, độ phức tạp cho bản nhạc mà còn giúp duy trì năng lượng và động lượng cho bài hát. Do đó, khi tạo ra âm nhạc chuyển động nhanh, điều cần thiết là phải xem xét việc đưa vào các nhạc cụ để nâng cao âm thanh tổng thể và tác động của tác phẩm.</v>
      </c>
      <c r="D3907" s="2"/>
    </row>
    <row r="3908">
      <c r="A3908" s="1" t="s">
        <v>1126</v>
      </c>
      <c r="B3908" s="1" t="s">
        <v>5911</v>
      </c>
      <c r="C3908" s="2" t="str">
        <f>IFERROR(__xludf.DUMMYFUNCTION("GOOGLETRANSLATE(B3908, ""en"", ""vi"")"),"Phạm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"&amp;"nghe từ đầu đến cuối. Cho dù bạn là người đam mê âm nhạc hay chỉ đơn giản là thưởng thức âm nhạc hay, sự kết hợp giữa cao độ, [ke0y1] và nhịp điệu của bài hát này chắc chắn sẽ để lại ấn tượng khó phai.")</f>
        <v>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nghe từ đầu đến cuối. Cho dù bạn là người đam mê âm nhạc hay chỉ đơn giản là thưởng thức âm nhạc hay, sự kết hợp giữa cao độ, [ke0y1] và nhịp điệu của bài hát này chắc chắn sẽ để lại ấn tượng khó phai.</v>
      </c>
      <c r="D3908" s="2"/>
    </row>
    <row r="3909">
      <c r="A3909" s="1" t="s">
        <v>188</v>
      </c>
      <c r="B3909" s="1" t="s">
        <v>5912</v>
      </c>
      <c r="C3909" s="2" t="str">
        <f>IFERROR(__xludf.DUMMYFUNCTION("GOOGLETRANSLATE(B3909, ""en"", ""vi"")"),"Âm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[T1M213]"&amp;"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[T1I2M3E4_5S6I7G8N9A0T1U"&amp;"2R3E4], chuyển động nhẹ nhàng và sự cộng hưởng cảm xúc của âm nhạc khiến nó trở thành một tác phẩm nghệ thuật mạnh mẽ.")</f>
        <v>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[T1I2M3E4_5S6I7G8N9A0T1U2R3E4], chuyển động nhẹ nhàng và sự cộng hưởng cảm xúc của âm nhạc khiến nó trở thành một tác phẩm nghệ thuật mạnh mẽ.</v>
      </c>
      <c r="D3909" s="2"/>
    </row>
    <row r="3910">
      <c r="A3910" s="1" t="s">
        <v>5913</v>
      </c>
      <c r="B3910" s="1" t="s">
        <v>5914</v>
      </c>
      <c r="C3910" s="2" t="str">
        <f>IFERROR(__xludf.DUMMYFUNCTION("GOOGLETRANSLATE(B3910, ""en"", ""vi"")"),"Âm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7si8gn9at0ur"&amp;"1e2].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[[N01U12M23_34B45A56"&amp;"R67S78]8 b9ar0s1], cung cấp một khuôn khổ có cấu trúc cho việc sắp xếp âm nhạc.")</f>
        <v>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[[N01U12M23_34B45A56R67S78]8 b9ar0s1], cung cấp một khuôn khổ có cấu trúc cho việc sắp xếp âm nhạc.</v>
      </c>
      <c r="D3910" s="2"/>
    </row>
    <row r="3911">
      <c r="A3911" s="1" t="s">
        <v>5915</v>
      </c>
      <c r="B3911" s="1" t="s">
        <v>5916</v>
      </c>
      <c r="C3911" s="2" t="str">
        <f>IFERROR(__xludf.DUMMYFUNCTION("GOOGLETRANSLATE(B3911, ""en"", ""vi"")"),"Âm nhạc là một ví dụ điển hình của thể loại [G1E2N3R4E5] với tiết tấu chậm và [te0mp1o2] vừa phải. Tuy nhiên, [ti0me1 s2ig3na4tu5re6] của bài hát này rất độc đáo, tạo thêm nét độc đáo cho âm thanh tổng thể.")</f>
        <v>Âm nhạc là một ví dụ điển hình của thể loại [G1E2N3R4E5] với tiết tấu chậm và [te0mp1o2] vừa phải. Tuy nhiên, [ti0me1 s2ig3na4tu5re6] của bài hát này rất độc đáo, tạo thêm nét độc đáo cho âm thanh tổng thể.</v>
      </c>
      <c r="D3911" s="2"/>
    </row>
    <row r="3912">
      <c r="A3912" s="1" t="s">
        <v>3495</v>
      </c>
      <c r="B3912" s="1" t="s">
        <v>5917</v>
      </c>
      <c r="C3912" s="2" t="str">
        <f>IFERROR(__xludf.DUMMYFUNCTION("GOOGLETRANSLATE(B3912, ""en"", ""vi"")"),"[ke0y1]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thể"&amp;" hiện khả năng sáng tạo và kỹ năng âm nhạc của người nghệ sĩ.")</f>
        <v>[ke0y1]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 hiện khả năng sáng tạo và kỹ năng âm nhạc của người nghệ sĩ.</v>
      </c>
      <c r="D3912" s="2"/>
    </row>
    <row r="3913">
      <c r="A3913" s="1" t="s">
        <v>371</v>
      </c>
      <c r="B3913" s="1" t="s">
        <v>5918</v>
      </c>
      <c r="C3913" s="2" t="str">
        <f>IFERROR(__xludf.DUMMYFUNCTION("GOOGLETRANSLATE(B3913, ""en"", ""vi"")"),"Bài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c"&amp;"hất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"&amp;"sự chú ý của bạn và để lại ấn tượng lâu dài.")</f>
        <v>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sự chú ý của bạn và để lại ấn tượng lâu dài.</v>
      </c>
      <c r="D3913" s="2"/>
    </row>
    <row r="3914">
      <c r="A3914" s="1" t="s">
        <v>5919</v>
      </c>
      <c r="B3914" s="1" t="s">
        <v>5920</v>
      </c>
      <c r="C3914" s="2" t="str">
        <f>IFERROR(__xludf.DUMMYFUNCTION("GOOGLETRANSLATE(B3914, ""en"", ""vi"")"),"Bản nhạc này sử dụng [[K01E12Y23]3 k4ey5] tạo ra một bảng âm thanh phong phú và sống động với nhịp điệu nhẹ nhàng và dễ dàng, nhịp điệu cân bằng và cảm xúc rạng rỡ. Bài hát bao gồm khoảng [[N01U12M23_34B45A56R67S78]8 b9ar0s1].")</f>
        <v>Bản nhạc này sử dụng [[K01E12Y23]3 k4ey5] tạo ra một bảng âm thanh phong phú và sống động với nhịp điệu nhẹ nhàng và dễ dàng, nhịp điệu cân bằng và cảm xúc rạng rỡ. Bài hát bao gồm khoảng [[N01U12M23_34B45A56R67S78]8 b9ar0s1].</v>
      </c>
      <c r="D3914" s="2"/>
    </row>
    <row r="3915">
      <c r="A3915" s="1" t="s">
        <v>5921</v>
      </c>
      <c r="B3915" s="1" t="s">
        <v>5922</v>
      </c>
      <c r="C3915" s="2" t="str">
        <f>IFERROR(__xludf.DUMMYFUNCTION("GOOGLETRANSLATE(B3915, ""en"", ""vi"")"),"Bài hát này không gợi lên âm thanh cổ điển của [A1R2T3I4S5T6], mặc dù có tổng cộng [[N01U12M23_34B45A56R67S78]8 b9ar0s1] và thời gian chạy là [T1M213] giây.")</f>
        <v>Bài hát này không gợi lên âm thanh cổ điển của [A1R2T3I4S5T6], mặc dù có tổng cộng [[N01U12M23_34B45A56R67S78]8 b9ar0s1] và thời gian chạy là [T1M213] giây.</v>
      </c>
      <c r="D3915" s="2"/>
    </row>
    <row r="3916">
      <c r="A3916" s="1" t="s">
        <v>4103</v>
      </c>
      <c r="B3916" s="1" t="s">
        <v>5923</v>
      </c>
      <c r="C3916" s="2" t="str">
        <f>IFERROR(__xludf.DUMMYFUNCTION("GOOGLETRANSLATE(B3916, ""en"", ""vi"")"),"Bài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vớ"&amp;"i nhau, những yếu tố này tạo nên một bản nhạc đặc biệt và đáng nhớ, nổi bật về cao độ và nhịp điệu cũng như cách sử dụng nhạc cụ độc đáo.")</f>
        <v>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với nhau, những yếu tố này tạo nên một bản nhạc đặc biệt và đáng nhớ, nổi bật về cao độ và nhịp điệu cũng như cách sử dụng nhạc cụ độc đáo.</v>
      </c>
      <c r="D3916" s="2"/>
    </row>
    <row r="3917">
      <c r="A3917" s="1" t="s">
        <v>5924</v>
      </c>
      <c r="B3917" s="1" t="s">
        <v>5925</v>
      </c>
      <c r="C3917" s="2" t="str">
        <f>IFERROR(__xludf.DUMMYFUNCTION("GOOGLETRANSLATE(B3917, ""en"", ""vi"")"),"Bản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biểu"&amp;" diễn âm nhạc, góp phần tạo nên tính năng động của tác phẩm. Mặc dù [te0mp1o2] của bài hát này có nhịp độ nhanh nhưng nó cũng có các đoạn có [te0mp1o2] vừa phải, thể hiện tính linh hoạt của bố cục.")</f>
        <v>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 diễn âm nhạc, góp phần tạo nên tính năng động của tác phẩm. Mặc dù [te0mp1o2] của bài hát này có nhịp độ nhanh nhưng nó cũng có các đoạn có [te0mp1o2] vừa phải, thể hiện tính linh hoạt của bố cục.</v>
      </c>
      <c r="D3917" s="2"/>
    </row>
    <row r="3918">
      <c r="A3918" s="1" t="s">
        <v>5926</v>
      </c>
      <c r="B3918" s="1" t="s">
        <v>5927</v>
      </c>
      <c r="C3918" s="2" t="str">
        <f>IFERROR(__xludf.DUMMYFUNCTION("GOOGLETRANSLATE(B3918, ""en"", ""vi"")"),"Bản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[I1N"&amp;"2S3T4R5U6M7E8N9T0S1] nào. [te0mp1o2] vừa phải và âm thanh tiêu biểu khiến nó trở thành một mẫu mực của thể loại [G1E2N3R4E5] điển hình.")</f>
        <v>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[I1N2S3T4R5U6M7E8N9T0S1] nào. [te0mp1o2] vừa phải và âm thanh tiêu biểu khiến nó trở thành một mẫu mực của thể loại [G1E2N3R4E5] điển hình.</v>
      </c>
      <c r="D3918" s="2"/>
    </row>
    <row r="3919">
      <c r="A3919" s="1" t="s">
        <v>797</v>
      </c>
      <c r="B3919" s="1" t="s">
        <v>5928</v>
      </c>
      <c r="C3919" s="2" t="str">
        <f>IFERROR(__xludf.DUMMYFUNCTION("GOOGLETRANSLATE(B3919, ""en"", ""vi"")"),"Tổng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t"&amp;"hẳng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ô nh"&amp;"ịp đếm là một kỹ năng quan trọng mà các nhạc sĩ cần phát triển để có thể đồng bộ với các thành viên còn lại của ban nhạc hoặc dàn nhạc.")</f>
        <v>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ô nhịp đếm là một kỹ năng quan trọng mà các nhạc sĩ cần phát triển để có thể đồng bộ với các thành viên còn lại của ban nhạc hoặc dàn nhạc.</v>
      </c>
      <c r="D3919" s="2"/>
    </row>
    <row r="3920">
      <c r="A3920" s="1" t="s">
        <v>5929</v>
      </c>
      <c r="B3920" s="1" t="s">
        <v>5930</v>
      </c>
      <c r="C3920" s="2" t="str">
        <f>IFERROR(__xludf.DUMMYFUNCTION("GOOGLETRANSLATE(B3920, ""en"", ""vi"")"),"[te0mp1o2] trong bài hát này có nhịp độ rất nhanh và âm nhạc dựa trên [[T01I12M23E34_45S56I67G78N89A90T01U12R23E34]4 t5im6e 7si8gn9at0ur1e2]. [I1N2S3T4R5U6M7E8N9T0S1] nên được đưa vào bản nhạc, tạo nên âm thanh sống động và sống động. Âm nhạc được xác địn"&amp;"h bởi [E1M2O3T4I5O6N7], gợi lên bầu không khí mạnh mẽ và mãnh liệt. Với cấu trúc gồm [[N01U12M23_34B45A56R67S78]8 b9ar0s1], bài hát mang động lực tràn đầy năng lượng xuyên suốt.")</f>
        <v>[te0mp1o2] trong bài hát này có nhịp độ rất nhanh và âm nhạc dựa trên [[T01I12M23E34_45S56I67G78N89A90T01U12R23E34]4 t5im6e 7si8gn9at0ur1e2]. [I1N2S3T4R5U6M7E8N9T0S1] nên được đưa vào bản nhạc, tạo nên âm thanh sống động và sống động. Âm nhạc được xác định bởi [E1M2O3T4I5O6N7], gợi lên bầu không khí mạnh mẽ và mãnh liệt. Với cấu trúc gồm [[N01U12M23_34B45A56R67S78]8 b9ar0s1], bài hát mang động lực tràn đầy năng lượng xuyên suốt.</v>
      </c>
      <c r="D3920" s="2"/>
    </row>
    <row r="3921">
      <c r="A3921" s="1" t="s">
        <v>2919</v>
      </c>
      <c r="B3921" s="1" t="s">
        <v>5931</v>
      </c>
      <c r="C3921" s="2" t="str">
        <f>IFERROR(__xludf.DUMMYFUNCTION("GOOGLETRANSLATE(B3921, ""en"", ""vi"")"),"Dải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hi"&amp;"ện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t"&amp;"iến triển qua [[N01U12M23_34B45A56R67S78]8 b9ar0s1].")</f>
        <v>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tiến triển qua [[N01U12M23_34B45A56R67S78]8 b9ar0s1].</v>
      </c>
      <c r="D3921" s="2"/>
    </row>
    <row r="3922">
      <c r="A3922" s="1" t="s">
        <v>5932</v>
      </c>
      <c r="B3922" s="1" t="s">
        <v>5933</v>
      </c>
      <c r="C3922" s="2" t="str">
        <f>IFERROR(__xludf.DUMMYFUNCTION("GOOGLETRANSLATE(B3922, ""en"", ""vi"")"),"Việc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"&amp;"không thể hiện được bản chất của thể loại [G1E2N3R4E5]. Ngoài ra, [ti0me1 s2ig3na4tu5re6] của bài hát không điển hình, càng khiến nó khác biệt với âm nhạc [G1E2N3R4E5] truyền thống.")</f>
        <v>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không thể hiện được bản chất của thể loại [G1E2N3R4E5]. Ngoài ra, [ti0me1 s2ig3na4tu5re6] của bài hát không điển hình, càng khiến nó khác biệt với âm nhạc [G1E2N3R4E5] truyền thống.</v>
      </c>
      <c r="D3922" s="2"/>
    </row>
    <row r="3923">
      <c r="A3923" s="1" t="s">
        <v>5934</v>
      </c>
      <c r="B3923" s="1" t="s">
        <v>5935</v>
      </c>
      <c r="C3923" s="2" t="str">
        <f>IFERROR(__xludf.DUMMYFUNCTION("GOOGLETRANSLATE(B3923, ""en"", ""vi"")"),"Bài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n"&amp;"hanh và âm thanh đặc biệt khiến nó nổi bật so với các bài hát khác.")</f>
        <v>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nhanh và âm thanh đặc biệt khiến nó nổi bật so với các bài hát khác.</v>
      </c>
      <c r="D3923" s="2"/>
    </row>
    <row r="3924">
      <c r="A3924" s="1" t="s">
        <v>5936</v>
      </c>
      <c r="B3924" s="1" t="s">
        <v>5937</v>
      </c>
      <c r="C3924" s="2" t="str">
        <f>IFERROR(__xludf.DUMMYFUNCTION("GOOGLETRANSLATE(B3924, ""en"", ""vi"")"),"Âm nhạc dựa trên [[T01I12M23E34_45S56I67G78N89A90T01U12R23E34]4 t5im6e 7si8gn9at0ur1e2] và không có các tính năng cổ điển của âm thanh [G1E2N3R4E5], nhưng [I1N2S3T4R5U6M7E8N9T0S1] được thêm vào sáng tác âm nhạc.")</f>
        <v>Âm nhạc dựa trên [[T01I12M23E34_45S56I67G78N89A90T01U12R23E34]4 t5im6e 7si8gn9at0ur1e2] và không có các tính năng cổ điển của âm thanh [G1E2N3R4E5], nhưng [I1N2S3T4R5U6M7E8N9T0S1] được thêm vào sáng tác âm nhạc.</v>
      </c>
      <c r="D3924" s="2"/>
    </row>
    <row r="3925">
      <c r="A3925" s="1" t="s">
        <v>178</v>
      </c>
      <c r="B3925" s="1" t="s">
        <v>5938</v>
      </c>
      <c r="C3925" s="2" t="str">
        <f>IFERROR(__xludf.DUMMYFUNCTION("GOOGLETRANSLATE(B3925, ""en"", ""vi"")"),"Với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"&amp;"đắm.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8gn9at0ur1e"&amp;"2].")</f>
        <v>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8gn9at0ur1e2].</v>
      </c>
      <c r="D3925" s="2"/>
    </row>
    <row r="3926">
      <c r="A3926" s="1" t="s">
        <v>3222</v>
      </c>
      <c r="B3926" s="1" t="s">
        <v>5939</v>
      </c>
      <c r="C3926" s="2" t="str">
        <f>IFERROR(__xludf.DUMMYFUNCTION("GOOGLETRANSLATE(B3926, ""en"", ""vi"")"),"Bài hát có chiều dài khoảng [[N01U12M23_34B45A56R67S78]8 b9ar0s1], có nhịp điệu thực sự hấp dẫn và [I1N2S3T4R5U6M7E8N9T0S1] đóng một vai trò quan trọng trong âm nhạc.")</f>
        <v>Bài hát có chiều dài khoảng [[N01U12M23_34B45A56R67S78]8 b9ar0s1], có nhịp điệu thực sự hấp dẫn và [I1N2S3T4R5U6M7E8N9T0S1] đóng một vai trò quan trọng trong âm nhạc.</v>
      </c>
      <c r="D3926" s="2"/>
    </row>
    <row r="3927">
      <c r="A3927" s="1" t="s">
        <v>5940</v>
      </c>
      <c r="B3927" s="1" t="s">
        <v>5941</v>
      </c>
      <c r="C3927" s="2" t="str">
        <f>IFERROR(__xludf.DUMMYFUNCTION("GOOGLETRANSLATE(B3927, ""en"", ""vi"")"),"Nhạc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[T1I2M3E4_5S6I7G8N9A0T1U"&amp;"2R3E4] không phổ biến. Nhìn chung, âm nhạc được đặc trưng bởi tính chất [E1M2O3T4I5O6N7A8L9].")</f>
        <v>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[T1I2M3E4_5S6I7G8N9A0T1U2R3E4] không phổ biến. Nhìn chung, âm nhạc được đặc trưng bởi tính chất [E1M2O3T4I5O6N7A8L9].</v>
      </c>
      <c r="D3927" s="2"/>
    </row>
    <row r="3928">
      <c r="A3928" s="1" t="s">
        <v>51</v>
      </c>
      <c r="B3928" s="1" t="s">
        <v>5942</v>
      </c>
      <c r="C3928" s="2" t="str">
        <f>IFERROR(__xludf.DUMMYFUNCTION("GOOGLETRANSLATE(B3928, ""en"", ""vi"")"),"Việc sử dụng phạm vi cao độ cụ thể của [R1A2N3G4E5] [oc0ta1ve2s3] tạo ra âm thanh gắn kết và thống nhất xuyên suốt bản nhạc được sáng tác trong [[K01E12Y23]3 k4ey5], với thời gian chạy là [T1M213] giây. Nhịp điệu trong bài hát này rất dễ nghe và âm nhạc t"&amp;"rở nên sống động thông qua việc sử dụng [I1N2S3T4R5U6M7E8N9T0S1]. Mặc dù [ti0me1 s2ig3na4tu5re6] của bài hát này không phải là [T1I2M3E4_5S6I7G8N9A0T1U2R3E4] thông thường, nhưng nó được chơi ở mức cao [te0mp1o2], khiến nó trở thành đại diện chính cho phon"&amp;"g cách [G1E2N3R4E5].")</f>
        <v>Việc sử dụng phạm vi cao độ cụ thể của [R1A2N3G4E5] [oc0ta1ve2s3] tạo ra âm thanh gắn kết và thống nhất xuyên suốt bản nhạc được sáng tác trong [[K01E12Y23]3 k4ey5], với thời gian chạy là [T1M213] giây. Nhịp điệu trong bài hát này rất dễ nghe và âm nhạc trở nên sống động thông qua việc sử dụng [I1N2S3T4R5U6M7E8N9T0S1]. Mặc dù [ti0me1 s2ig3na4tu5re6] của bài hát này không phải là [T1I2M3E4_5S6I7G8N9A0T1U2R3E4] thông thường, nhưng nó được chơi ở mức cao [te0mp1o2], khiến nó trở thành đại diện chính cho phong cách [G1E2N3R4E5].</v>
      </c>
      <c r="D3928" s="2"/>
    </row>
    <row r="3929">
      <c r="A3929" s="1" t="s">
        <v>477</v>
      </c>
      <c r="B3929" s="1" t="s">
        <v>5943</v>
      </c>
      <c r="C3929" s="2" t="str">
        <f>IFERROR(__xludf.DUMMYFUNCTION("GOOGLETRANSLATE(B3929, ""en"", ""vi"")"),"Phạm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"&amp;"tập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"&amp;"giúp truyền tải cảm xúc của bản nhạc và kết nối với người nghe ở mức độ sâu sắc hơn.")</f>
        <v>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giúp truyền tải cảm xúc của bản nhạc và kết nối với người nghe ở mức độ sâu sắc hơn.</v>
      </c>
      <c r="D3929" s="2"/>
    </row>
    <row r="3930">
      <c r="A3930" s="1" t="s">
        <v>291</v>
      </c>
      <c r="B3930" s="1" t="s">
        <v>5944</v>
      </c>
      <c r="C3930" s="2" t="str">
        <f>IFERROR(__xludf.DUMMYFUNCTION("GOOGLETRANSLATE(B3930, ""en"", ""vi"")"),"Việc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"&amp;"nhà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c"&amp;"ho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f>
        <v>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v>
      </c>
      <c r="D3930" s="2"/>
    </row>
    <row r="3931">
      <c r="A3931" s="1" t="s">
        <v>5945</v>
      </c>
      <c r="B3931" s="1" t="s">
        <v>5946</v>
      </c>
      <c r="C3931" s="2" t="str">
        <f>IFERROR(__xludf.DUMMYFUNCTION("GOOGLETRANSLATE(B3931, ""en"", ""vi"")"),"Bài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[I1N2S3T4R5U6M7E8"&amp;"N9T0S1] nào trong bài hát này.")</f>
        <v>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[I1N2S3T4R5U6M7E8N9T0S1] nào trong bài hát này.</v>
      </c>
      <c r="D3931" s="2"/>
    </row>
    <row r="3932">
      <c r="A3932" s="1" t="s">
        <v>966</v>
      </c>
      <c r="B3932" s="1" t="s">
        <v>5947</v>
      </c>
      <c r="C3932" s="2" t="str">
        <f>IFERROR(__xludf.DUMMYFUNCTION("GOOGLETRANSLATE(B3932, ""en"", ""vi"")"),"Việc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độ"&amp;" dài [T1M213] giây, ca khúc này đưa người nghe vào một hành trình của âm thanh biểu cảm, thể hiện tài năng và sự sáng tạo của người sáng tác.")</f>
        <v>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 dài [T1M213] giây, ca khúc này đưa người nghe vào một hành trình của âm thanh biểu cảm, thể hiện tài năng và sự sáng tạo của người sáng tác.</v>
      </c>
      <c r="D3932" s="2"/>
    </row>
    <row r="3933">
      <c r="A3933" s="1" t="s">
        <v>797</v>
      </c>
      <c r="B3933" s="1" t="s">
        <v>5948</v>
      </c>
      <c r="C3933" s="2" t="str">
        <f>IFERROR(__xludf.DUMMYFUNCTION("GOOGLETRANSLATE(B3933, ""en"", ""vi"")"),"Bạn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vi"&amp;"ệc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còn"&amp;" lại của ban nhạc hoặc ban nhạc. Nhìn chung, hiểu khái niệm về ô nhịp và có thể đếm chúng là một kỹ năng cần thiết cho bất kỳ ai quan tâm đến lý thuyết hoặc biểu diễn âm nhạc.")</f>
        <v>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 lại của ban nhạc hoặc ban nhạc. Nhìn chung, hiểu khái niệm về ô nhịp và có thể đếm chúng là một kỹ năng cần thiết cho bất kỳ ai quan tâm đến lý thuyết hoặc biểu diễn âm nhạc.</v>
      </c>
      <c r="D3933" s="2"/>
    </row>
    <row r="3934">
      <c r="A3934" s="1" t="s">
        <v>352</v>
      </c>
      <c r="B3934" s="1" t="s">
        <v>5949</v>
      </c>
      <c r="C3934" s="2" t="str">
        <f>IFERROR(__xludf.DUMMYFUNCTION("GOOGLETRANSLATE(B3934,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đ"&amp;"iệu đều đặn và vừa phải. Không có [I1N2S3T4R5U6M7E8N9T0S1] trong phần nhạc cụ của nó, [ti0me1 s2ig3na4tu5re6] của âm nhạc là [T1I2M3E4_5S6I7G8N9A0T1U2R3E4]. Nó chảy với tốc độ vừa phải và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điệu đều đặn và vừa phải. Không có [I1N2S3T4R5U6M7E8N9T0S1] trong phần nhạc cụ của nó, [ti0me1 s2ig3na4tu5re6] của âm nhạc là [T1I2M3E4_5S6I7G8N9A0T1U2R3E4]. Nó chảy với tốc độ vừa phải và được đặc trưng bởi [E1M2O3T4I5O6N7].</v>
      </c>
      <c r="D3934" s="2"/>
    </row>
    <row r="3935">
      <c r="A3935" s="1" t="s">
        <v>5950</v>
      </c>
      <c r="B3935" s="1" t="s">
        <v>5951</v>
      </c>
      <c r="C3935" s="2" t="str">
        <f>IFERROR(__xludf.DUMMYFUNCTION("GOOGLETRANSLATE(B3935, ""en"", ""vi"")"),"Dải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[I1N2S3T4R5U6M7E8N9T0S"&amp;"1] vắng mặt một cách đáng chú ý, tạo ra một cảnh quan âm thanh độc đáo. Hơn nữa, có [[N01U12M23_34B45A56R67S78]8 b9ar0s1] xuyên suốt bài hát, góp phần tạo nên cấu trúc và bố cục tổng thể của bài hát.")</f>
        <v>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[I1N2S3T4R5U6M7E8N9T0S1] vắng mặt một cách đáng chú ý, tạo ra một cảnh quan âm thanh độc đáo. Hơn nữa, có [[N01U12M23_34B45A56R67S78]8 b9ar0s1] xuyên suốt bài hát, góp phần tạo nên cấu trúc và bố cục tổng thể của bài hát.</v>
      </c>
      <c r="D3935" s="2"/>
    </row>
    <row r="3936">
      <c r="A3936" s="1" t="s">
        <v>5952</v>
      </c>
      <c r="B3936" s="1" t="s">
        <v>5953</v>
      </c>
      <c r="C3936" s="2" t="str">
        <f>IFERROR(__xludf.DUMMYFUNCTION("GOOGLETRANSLATE(B3936, ""en"", ""vi"")"),"Âm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t"&amp;"ình loại trừ một số nhạc cụ nhất định. Mặc dù vậy, bài hát vẫn được phát với tốc độ nhanh, khiến nó trở thành một trải nghiệm nghe độc ​​đáo và hấp dẫn.")</f>
        <v>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tình loại trừ một số nhạc cụ nhất định. Mặc dù vậy, bài hát vẫn được phát với tốc độ nhanh, khiến nó trở thành một trải nghiệm nghe độc ​​đáo và hấp dẫn.</v>
      </c>
      <c r="D3936" s="2"/>
    </row>
    <row r="3937">
      <c r="A3937" s="1" t="s">
        <v>5954</v>
      </c>
      <c r="B3937" s="1" t="s">
        <v>5955</v>
      </c>
      <c r="C3937" s="2" t="str">
        <f>IFERROR(__xludf.DUMMYFUNCTION("GOOGLETRANSLATE(B3937, ""en"", ""vi"")"),"Loại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"&amp;"kết hợp việc sử dụng [I1N2S3T4R5U6M7E8N9T0S1]. Theo nhịp [T1I2M3E4_5S6I7G8N9A0T1U2R3E4], nhạc được phát ở nhịp độ thoải mái, đặc trưng bởi [E1M2O3T4I5O6N7]. Bài hát được chia thành [[N01U12M23_34B45A56R67S78]8 b9ar0s1].")</f>
        <v>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kết hợp việc sử dụng [I1N2S3T4R5U6M7E8N9T0S1]. Theo nhịp [T1I2M3E4_5S6I7G8N9A0T1U2R3E4], nhạc được phát ở nhịp độ thoải mái, đặc trưng bởi [E1M2O3T4I5O6N7]. Bài hát được chia thành [[N01U12M23_34B45A56R67S78]8 b9ar0s1].</v>
      </c>
      <c r="D3937" s="2"/>
    </row>
    <row r="3938">
      <c r="A3938" s="1" t="s">
        <v>2222</v>
      </c>
      <c r="B3938" s="1" t="s">
        <v>5956</v>
      </c>
      <c r="C3938" s="2" t="str">
        <f>IFERROR(__xludf.DUMMYFUNCTION("GOOGLETRANSLATE(B3938, ""en"", ""vi"")"),"Âm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k"&amp;"4ey5]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nà"&amp;"o. Âm nhạc dựa trên [[T01I12M23E34_45S56I67G78N89A90T01U12R23E34]4 t5im6e 7si8gn9at0ur1e2] và thuộc thể loại [G1E2N3R4E5]. Nhìn chung, những yếu tố này kết hợp với nhau để tạo ra trải nghiệm nghe thú vị và đáng nhớ.")</f>
        <v>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nào. Âm nhạc dựa trên [[T01I12M23E34_45S56I67G78N89A90T01U12R23E34]4 t5im6e 7si8gn9at0ur1e2] và thuộc thể loại [G1E2N3R4E5]. Nhìn chung, những yếu tố này kết hợp với nhau để tạo ra trải nghiệm nghe thú vị và đáng nhớ.</v>
      </c>
      <c r="D3938" s="2"/>
    </row>
    <row r="3939">
      <c r="A3939" s="1" t="s">
        <v>5957</v>
      </c>
      <c r="B3939" s="1" t="s">
        <v>5958</v>
      </c>
      <c r="C3939" s="2" t="str">
        <f>IFERROR(__xludf.DUMMYFUNCTION("GOOGLETRANSLATE(B3939, ""en"", ""vi"")"),"Bản nhạc này có dải cao độ [R1A2N3G4E5] [oc0ta1ve2s3] và được phát ở [[K01E12Y23]3 k4ey5], mang đến âm thanh mạnh mẽ và đáng nhớ. Nó có thời gian chạy là [T1M213] giây và nhịp điệu rất dễ nghe. Nhạc có định dạng [T1I2M3E4_5S6I7G8N9A0T1U2R3E4] và phần soạn"&amp;" nhạc của nó không liên quan đến việc sử dụng [I1N2S3T4R5U6M7E8N9T0S1]. Tổng cộng, bài hát này có [[N01U12M23_34B45A56R67S78]8 b9ar0s1], mang lại trải nghiệm âm nhạc toàn diện và gắn kết.")</f>
        <v>Bản nhạc này có dải cao độ [R1A2N3G4E5] [oc0ta1ve2s3] và được phát ở [[K01E12Y23]3 k4ey5], mang đến âm thanh mạnh mẽ và đáng nhớ. Nó có thời gian chạy là [T1M213] giây và nhịp điệu rất dễ nghe. Nhạc có định dạng [T1I2M3E4_5S6I7G8N9A0T1U2R3E4] và phần soạn nhạc của nó không liên quan đến việc sử dụng [I1N2S3T4R5U6M7E8N9T0S1]. Tổng cộng, bài hát này có [[N01U12M23_34B45A56R67S78]8 b9ar0s1], mang lại trải nghiệm âm nhạc toàn diện và gắn kết.</v>
      </c>
      <c r="D3939" s="2"/>
    </row>
    <row r="3940">
      <c r="A3940" s="1" t="s">
        <v>5959</v>
      </c>
      <c r="B3940" s="1" t="s">
        <v>5960</v>
      </c>
      <c r="C3940" s="2" t="str">
        <f>IFERROR(__xludf.DUMMYFUNCTION("GOOGLETRANSLATE(B3940, ""en"", ""vi"")"),"Nhạc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[I1N2S3T4R5U"&amp;"6M7E8N9T0S1].")</f>
        <v>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[I1N2S3T4R5U6M7E8N9T0S1].</v>
      </c>
      <c r="D3940" s="2"/>
    </row>
    <row r="3941">
      <c r="A3941" s="1" t="s">
        <v>797</v>
      </c>
      <c r="B3941" s="1" t="s">
        <v>5961</v>
      </c>
      <c r="C3941" s="2" t="str">
        <f>IFERROR(__xludf.DUMMYFUNCTION("GOOGLETRANSLATE(B3941, ""en"", ""vi"")"),"Bài hát này bao gồm [[N01U12M23_34B45A56R67S78]8 b9ar0s1].")</f>
        <v>Bài hát này bao gồm [[N01U12M23_34B45A56R67S78]8 b9ar0s1].</v>
      </c>
      <c r="D3941" s="2"/>
    </row>
    <row r="3942">
      <c r="A3942" s="1" t="s">
        <v>5962</v>
      </c>
      <c r="B3942" s="1" t="s">
        <v>5963</v>
      </c>
      <c r="C3942" s="2" t="str">
        <f>IFERROR(__xludf.DUMMYFUNCTION("GOOGLETRANSLATE(B3942, ""en"", ""vi"")"),"Bài hát này có phạm vi cao độ trong [R1A2N3G4E5] [oc0ta1ve2s3] và có nhịp điệu có thể nhảy được, chắc chắn sẽ khiến bạn cảm động. Âm thanh của bài hát mang đậm phong cách [G1E2N3R4E5] thông thường, mang đến trải nghiệm nghe quen thuộc và thú vị cho người "&amp;"hâm mộ thể loại này.")</f>
        <v>Bài hát này có phạm vi cao độ trong [R1A2N3G4E5] [oc0ta1ve2s3] và có nhịp điệu có thể nhảy được, chắc chắn sẽ khiến bạn cảm động. Âm thanh của bài hát mang đậm phong cách [G1E2N3R4E5] thông thường, mang đến trải nghiệm nghe quen thuộc và thú vị cho người hâm mộ thể loại này.</v>
      </c>
      <c r="D3942" s="2"/>
    </row>
    <row r="3943">
      <c r="A3943" s="1" t="s">
        <v>13</v>
      </c>
      <c r="B3943" s="1" t="s">
        <v>5964</v>
      </c>
      <c r="C3943" s="2" t="str">
        <f>IFERROR(__xludf.DUMMYFUNCTION("GOOGLETRANSLATE(B3943, ""en"", ""vi"")"),"Bài hát kéo dài trong [T1M213] giây và có nhịp điệu thoải mái và vừa phải.")</f>
        <v>Bài hát kéo dài trong [T1M213] giây và có nhịp điệu thoải mái và vừa phải.</v>
      </c>
      <c r="D3943" s="2"/>
    </row>
    <row r="3944">
      <c r="A3944" s="1" t="s">
        <v>320</v>
      </c>
      <c r="B3944" s="1" t="s">
        <v>5965</v>
      </c>
      <c r="C3944" s="2" t="str">
        <f>IFERROR(__xludf.DUMMYFUNCTION("GOOGLETRANSLATE(B3944, ""en"", ""vi"")"),"Nhạc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"&amp;"các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f>
        <v>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v>
      </c>
      <c r="D3944" s="2"/>
    </row>
    <row r="3945">
      <c r="A3945" s="1" t="s">
        <v>3340</v>
      </c>
      <c r="B3945" s="1" t="s">
        <v>5966</v>
      </c>
      <c r="C3945" s="2" t="str">
        <f>IFERROR(__xludf.DUMMYFUNCTION("GOOGLETRANSLATE(B3945, ""en"", ""vi"")"),"Nhịp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và"&amp;"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"&amp;"những bản nhạc độc đáo và hấp dẫn.")</f>
        <v>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những bản nhạc độc đáo và hấp dẫn.</v>
      </c>
      <c r="D3945" s="2"/>
    </row>
    <row r="3946">
      <c r="A3946" s="1" t="s">
        <v>5967</v>
      </c>
      <c r="B3946" s="1" t="s">
        <v>5968</v>
      </c>
      <c r="C3946" s="2" t="str">
        <f>IFERROR(__xludf.DUMMYFUNCTION("GOOGLETRANSLATE(B3946, ""en"", ""vi"")"),"Bài hát có cao độ [R1A2N3G4E5] [oc0ta1ve2s3] và được chơi ở tốc độ nhanh với nhịp vừa phải. [ti0me1 s2ig3na4tu5re6] của nó là [T1I2M3E4_5S6I7G8N9A0T1U2R3E4].")</f>
        <v>Bài hát có cao độ [R1A2N3G4E5] [oc0ta1ve2s3] và được chơi ở tốc độ nhanh với nhịp vừa phải. [ti0me1 s2ig3na4tu5re6] của nó là [T1I2M3E4_5S6I7G8N9A0T1U2R3E4].</v>
      </c>
      <c r="D3946" s="2"/>
    </row>
    <row r="3947">
      <c r="A3947" s="1" t="s">
        <v>1185</v>
      </c>
      <c r="B3947" s="1" t="s">
        <v>5969</v>
      </c>
      <c r="C3947" s="2" t="str">
        <f>IFERROR(__xludf.DUMMYFUNCTION("GOOGLETRANSLATE(B3947, ""en"", ""vi"")"),"Với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nghe"&amp;". Nó không bao gồm [I1N2S3T4R5U6M7E8N9T0S1] và tuân theo [[T01I12M23E34_45S56I67G78N89A90T01U12R23E34]4 t5im6e 7si8gn9at0ur1e2]. Được biểu diễn ở tốc độ vừa phải, bản nhạc này khác xa với âm thanh cổ điển [G1E2N3R4E5] giàu sức gợi.")</f>
        <v>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 Nó không bao gồm [I1N2S3T4R5U6M7E8N9T0S1] và tuân theo [[T01I12M23E34_45S56I67G78N89A90T01U12R23E34]4 t5im6e 7si8gn9at0ur1e2]. Được biểu diễn ở tốc độ vừa phải, bản nhạc này khác xa với âm thanh cổ điển [G1E2N3R4E5] giàu sức gợi.</v>
      </c>
      <c r="D3947" s="2"/>
    </row>
    <row r="3948">
      <c r="A3948" s="1" t="s">
        <v>2673</v>
      </c>
      <c r="B3948" s="1" t="s">
        <v>5970</v>
      </c>
      <c r="C3948" s="2" t="str">
        <f>IFERROR(__xludf.DUMMYFUNCTION("GOOGLETRANSLATE(B3948, ""en"", ""vi"")"),"[ti0me1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điệ"&amp;"u và phân nhịp. Đáng chú ý là [I1N2S3T4R5U6M7E8N9T0S1] không có trong bố cục này, góp phần tạo nên âm thanh và tính thẩm mỹ độc đáo.")</f>
        <v>[ti0me1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điệu và phân nhịp. Đáng chú ý là [I1N2S3T4R5U6M7E8N9T0S1] không có trong bố cục này, góp phần tạo nên âm thanh và tính thẩm mỹ độc đáo.</v>
      </c>
      <c r="D3948" s="2"/>
    </row>
    <row r="3949">
      <c r="A3949" s="1" t="s">
        <v>535</v>
      </c>
      <c r="B3949" s="1" t="s">
        <v>5971</v>
      </c>
      <c r="C3949" s="2" t="str">
        <f>IFERROR(__xludf.DUMMYFUNCTION("GOOGLETRANSLATE(B3949,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hiệ"&amp;"n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hìn"&amp;"h.")</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hình.</v>
      </c>
      <c r="D3949" s="2"/>
    </row>
    <row r="3950">
      <c r="A3950" s="1" t="s">
        <v>5972</v>
      </c>
      <c r="B3950" s="1" t="s">
        <v>5973</v>
      </c>
      <c r="C3950" s="2" t="str">
        <f>IFERROR(__xludf.DUMMYFUNCTION("GOOGLETRANSLATE(B3950, ""en"", ""vi"")"),"Dải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[I1N2S3T4R5U6M7E8"&amp;"N9T0S1] trong cách sắp xếp. Nó được thực hiện với tốc độ nhanh chóng và thách thức sự phân loại dễ dàng theo kiểu [G1E2N3R4E5].")</f>
        <v>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[I1N2S3T4R5U6M7E8N9T0S1] trong cách sắp xếp. Nó được thực hiện với tốc độ nhanh chóng và thách thức sự phân loại dễ dàng theo kiểu [G1E2N3R4E5].</v>
      </c>
      <c r="D3950" s="2"/>
    </row>
    <row r="3951">
      <c r="A3951" s="1" t="s">
        <v>5974</v>
      </c>
      <c r="B3951" s="1" t="s">
        <v>5975</v>
      </c>
      <c r="C3951" s="2" t="str">
        <f>IFERROR(__xludf.DUMMYFUNCTION("GOOGLETRANSLATE(B3951, ""en"", ""vi"")"),"Bản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tha"&amp;"nh của bài hát rất tràn đầy năng lượng, chuyển động với nhịp độ nhẹ nhàng khiến nhịp điệu tỏa sáng.")</f>
        <v>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thanh của bài hát rất tràn đầy năng lượng, chuyển động với nhịp độ nhẹ nhàng khiến nhịp điệu tỏa sáng.</v>
      </c>
      <c r="D3951" s="2"/>
    </row>
    <row r="3952">
      <c r="A3952" s="1" t="s">
        <v>5340</v>
      </c>
      <c r="B3952" s="1" t="s">
        <v>5976</v>
      </c>
      <c r="C3952" s="2" t="str">
        <f>IFERROR(__xludf.DUMMYFUNCTION("GOOGLETRANSLATE(B3952, ""en"", ""vi"")"),"Bài hát là một ví dụ điển hình của âm thanh [G1E2N3R4E5] với [te0mp1o2] nhịp độ chậm và âm nhạc có nhịp [T1I2M3E4_5S6I7G8N9A0T1U2R3E4].")</f>
        <v>Bài hát là một ví dụ điển hình của âm thanh [G1E2N3R4E5] với [te0mp1o2] nhịp độ chậm và âm nhạc có nhịp [T1I2M3E4_5S6I7G8N9A0T1U2R3E4].</v>
      </c>
      <c r="D3952" s="2"/>
    </row>
    <row r="3953">
      <c r="A3953" s="1" t="s">
        <v>2055</v>
      </c>
      <c r="B3953" s="1" t="s">
        <v>5977</v>
      </c>
      <c r="C3953" s="2" t="str">
        <f>IFERROR(__xludf.DUMMYFUNCTION("GOOGLETRANSLATE(B3953, ""en"", ""vi"")"),"Bài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hình,"&amp;" khác với mẫu nhịp điệu tiêu chuẩn thường thấy trong hầu hết các bài hát. Việc sử dụng [ti0me1 s2ig3na4tu5re6] khác thường này đã làm tăng thêm sự khác biệt của bài hát và khiến nó nổi bật so với các bản nhạc khác.")</f>
        <v>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 khác với mẫu nhịp điệu tiêu chuẩn thường thấy trong hầu hết các bài hát. Việc sử dụng [ti0me1 s2ig3na4tu5re6] khác thường này đã làm tăng thêm sự khác biệt của bài hát và khiến nó nổi bật so với các bản nhạc khác.</v>
      </c>
      <c r="D3953" s="2"/>
    </row>
    <row r="3954">
      <c r="A3954" s="1" t="s">
        <v>2222</v>
      </c>
      <c r="B3954" s="1" t="s">
        <v>5978</v>
      </c>
      <c r="C3954" s="2" t="str">
        <f>IFERROR(__xludf.DUMMYFUNCTION("GOOGLETRANSLATE(B3954, ""en"", ""vi"")"),"Đoạn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trì"&amp;"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"&amp;"cách cổ điển [G1E2N3R4E5]. Nhìn chung, âm nhạc kết hợp nhiều yếu tố khác nhau để tạo nên một bản nhạc gắn kết và ấn tượng.")</f>
        <v>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cách cổ điển [G1E2N3R4E5]. Nhìn chung, âm nhạc kết hợp nhiều yếu tố khác nhau để tạo nên một bản nhạc gắn kết và ấn tượng.</v>
      </c>
      <c r="D3954" s="2"/>
    </row>
    <row r="3955">
      <c r="A3955" s="1" t="s">
        <v>521</v>
      </c>
      <c r="B3955" s="1" t="s">
        <v>5979</v>
      </c>
      <c r="C3955" s="2" t="str">
        <f>IFERROR(__xludf.DUMMYFUNCTION("GOOGLETRANSLATE(B3955, ""en"", ""vi"")"),"Phạm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"&amp;"đáo của nó. Bằng cách sử dụng một phạm vi cao độ cụ thể và dành đủ thời gian để âm nhạc bộc lộ, bản nhạc này có khả năng tạo ra trải nghiệm nghe thực sự đáng nhớ cho khán giả.")</f>
        <v>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đáo của nó. Bằng cách sử dụng một phạm vi cao độ cụ thể và dành đủ thời gian để âm nhạc bộc lộ, bản nhạc này có khả năng tạo ra trải nghiệm nghe thực sự đáng nhớ cho khán giả.</v>
      </c>
      <c r="D3955" s="2"/>
    </row>
    <row r="3956">
      <c r="A3956" s="1" t="s">
        <v>5980</v>
      </c>
      <c r="B3956" s="1" t="s">
        <v>5981</v>
      </c>
      <c r="C3956" s="2" t="str">
        <f>IFERROR(__xludf.DUMMYFUNCTION("GOOGLETRANSLATE(B3956, ""en"", ""vi"")"),"[ti0me1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truyền"&amp;" tải một nguồn năng lượng mạnh mẽ bổ sung cho [ti0me1 s2ig3na4tu5re6] bất thường và nhịp điệu mãnh liệt. Nhìn chung, bài hát này là một sáng tác độc đáo thể hiện sự sáng tạo và kỹ năng của người sáng tác.")</f>
        <v>[ti0me1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 tải một nguồn năng lượng mạnh mẽ bổ sung cho [ti0me1 s2ig3na4tu5re6] bất thường và nhịp điệu mãnh liệt. Nhìn chung, bài hát này là một sáng tác độc đáo thể hiện sự sáng tạo và kỹ năng của người sáng tác.</v>
      </c>
      <c r="D3956" s="2"/>
    </row>
    <row r="3957">
      <c r="A3957" s="1" t="s">
        <v>5982</v>
      </c>
      <c r="B3957" s="1" t="s">
        <v>5983</v>
      </c>
      <c r="C3957" s="2" t="str">
        <f>IFERROR(__xludf.DUMMYFUNCTION("GOOGLETRANSLATE(B3957, ""en"", ""vi"")"),"Phạm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8[T91I02M13E24_35S46I57G6"&amp;"8N79A80T91U02R13E 24]3]. Được làm phong phú bởi [I1N2S3T4R5U6M7E8N9T0S1], âm nhạc mở ra ở tốc độ chậm [te0mp1o2], tạo ra cảm giác [E1M2O3T4I5O6N7].")</f>
        <v>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8[T91I02M13E24_35S46I57G68N79A80T91U02R13E 24]3]. Được làm phong phú bởi [I1N2S3T4R5U6M7E8N9T0S1], âm nhạc mở ra ở tốc độ chậm [te0mp1o2], tạo ra cảm giác [E1M2O3T4I5O6N7].</v>
      </c>
      <c r="D3957" s="2"/>
    </row>
    <row r="3958">
      <c r="A3958" s="1" t="s">
        <v>1841</v>
      </c>
      <c r="B3958" s="1" t="s">
        <v>5984</v>
      </c>
      <c r="C3958" s="2" t="str">
        <f>IFERROR(__xludf.DUMMYFUNCTION("GOOGLETRANSLATE(B3958, ""en"", ""vi"")"),"Dải cao độ của [R1A2N3G4E5] [oc0ta1ve2s3] tạo thêm nét đặc biệt cho âm nhạc, nhấn mạnh chiều sâu cảm xúc của nó, trong khi việc sử dụng [[K01E12Y23]3 k4ey5] truyền tải âm thanh độc đáo và vang dội. Bài hát này phát trong [T1M213] giây với [te0mp1o2] thực "&amp;"sự mãnh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f>
        <v>Dải cao độ của [R1A2N3G4E5] [oc0ta1ve2s3] tạo thêm nét đặc biệt cho âm nhạc, nhấn mạnh chiều sâu cảm xúc của nó, trong khi việc sử dụng [[K01E12Y23]3 k4ey5] truyền tải âm thanh độc đáo và vang dội. Bài hát này phát trong [T1M213] giây với [te0mp1o2] thực sự mãnh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v>
      </c>
      <c r="D3958" s="2"/>
    </row>
    <row r="3959">
      <c r="A3959" s="1" t="s">
        <v>5985</v>
      </c>
      <c r="B3959" s="1" t="s">
        <v>5986</v>
      </c>
      <c r="C3959" s="2" t="str">
        <f>IFERROR(__xludf.DUMMYFUNCTION("GOOGLETRANSLATE(B3959, ""en"", ""vi"")"),"Âm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cùn"&amp;"g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n"&amp;"hững khác biệt này, thời lượng [T1M213] giây của bài hát và chất lượng cộng hưởng đầy cảm xúc của nó khiến nó trở thành một tác phẩm nổi bật theo đúng nghĩa của nó.")</f>
        <v>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những khác biệt này, thời lượng [T1M213] giây của bài hát và chất lượng cộng hưởng đầy cảm xúc của nó khiến nó trở thành một tác phẩm nổi bật theo đúng nghĩa của nó.</v>
      </c>
      <c r="D3959" s="2"/>
    </row>
    <row r="3960">
      <c r="A3960" s="1" t="s">
        <v>3748</v>
      </c>
      <c r="B3960" s="1" t="s">
        <v>5987</v>
      </c>
      <c r="C3960" s="2" t="str">
        <f>IFERROR(__xludf.DUMMYFUNCTION("GOOGLETRANSLATE(B3960, ""en"", ""vi"")"),"Âm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â"&amp;"m nhạc được sáng tác theo [[K01E12Y23]3 k4ey5], mang đến chất lượng cảm xúc đặc biệt.")</f>
        <v>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âm nhạc được sáng tác theo [[K01E12Y23]3 k4ey5], mang đến chất lượng cảm xúc đặc biệt.</v>
      </c>
      <c r="D3960" s="2"/>
    </row>
    <row r="3961">
      <c r="A3961" s="1" t="s">
        <v>1027</v>
      </c>
      <c r="B3961" s="1" t="s">
        <v>5988</v>
      </c>
      <c r="C3961" s="2" t="str">
        <f>IFERROR(__xludf.DUMMYFUNCTION("GOOGLETRANSLATE(B3961, ""en"", ""vi"")"),"Âm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l"&amp;"ên phản ứng mạnh mẽ ở người nghe. Nhìn chung, âm thanh đặc biệt và chiều sâu cảm xúc của bản nhạc khiến nó trở thành một trải nghiệm thực sự quyến rũ đối với những người nghe nó.")</f>
        <v>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lên phản ứng mạnh mẽ ở người nghe. Nhìn chung, âm thanh đặc biệt và chiều sâu cảm xúc của bản nhạc khiến nó trở thành một trải nghiệm thực sự quyến rũ đối với những người nghe nó.</v>
      </c>
      <c r="D3961" s="2"/>
    </row>
    <row r="3962">
      <c r="A3962" s="1" t="s">
        <v>5989</v>
      </c>
      <c r="B3962" s="1" t="s">
        <v>5990</v>
      </c>
      <c r="C3962" s="2" t="str">
        <f>IFERROR(__xludf.DUMMYFUNCTION("GOOGLETRANSLATE(B3962, ""en"", ""vi"")"),"Âm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"&amp;"trong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f>
        <v>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v>
      </c>
      <c r="D3962" s="2"/>
    </row>
    <row r="3963">
      <c r="A3963" s="1" t="s">
        <v>1871</v>
      </c>
      <c r="B3963" s="1" t="s">
        <v>5991</v>
      </c>
      <c r="C3963" s="2" t="str">
        <f>IFERROR(__xludf.DUMMYFUNCTION("GOOGLETRANSLATE(B3963, ""en"", ""vi"")"),"Được biểu diễn với nhịp độ nhanh, bài hát truyền tải âm thanh độc đáo và vang dội thông qua việc sử dụng [[K01E12Y23]3 k4ey5]. Âm nhạc bao gồm [[N01U12M23_34B45A56R67S78]8 b9ar0s1].")</f>
        <v>Được biểu diễn với nhịp độ nhanh, bài hát truyền tải âm thanh độc đáo và vang dội thông qua việc sử dụng [[K01E12Y23]3 k4ey5]. Âm nhạc bao gồm [[N01U12M23_34B45A56R67S78]8 b9ar0s1].</v>
      </c>
      <c r="D3963" s="2"/>
    </row>
    <row r="3964">
      <c r="A3964" s="1" t="s">
        <v>335</v>
      </c>
      <c r="B3964" s="1" t="s">
        <v>5992</v>
      </c>
      <c r="C3964" s="2" t="str">
        <f>IFERROR(__xludf.DUMMYFUNCTION("GOOGLETRANSLATE(B3964, ""en"", ""vi"")"),"Loại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N"&amp;"hịp điệu sống động và âm nhạc thuộc [T1I2M3E4_5S6I7G8N9A0T1U2R3E4], di chuyển nhẹ nhàng mang tính chất [E1M2O3T4I5O6N7]. Nhìn chung, bài hát này mang đến trải nghiệm âm nhạc quyến rũ kết hợp giữa nhạc cụ phức tạp và chiều sâu cảm xúc.")</f>
        <v>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Nhịp điệu sống động và âm nhạc thuộc [T1I2M3E4_5S6I7G8N9A0T1U2R3E4], di chuyển nhẹ nhàng mang tính chất [E1M2O3T4I5O6N7]. Nhìn chung, bài hát này mang đến trải nghiệm âm nhạc quyến rũ kết hợp giữa nhạc cụ phức tạp và chiều sâu cảm xúc.</v>
      </c>
      <c r="D3964" s="2"/>
    </row>
    <row r="3965">
      <c r="A3965" s="1" t="s">
        <v>110</v>
      </c>
      <c r="B3965" s="1" t="s">
        <v>5993</v>
      </c>
      <c r="C3965" s="2" t="str">
        <f>IFERROR(__xludf.DUMMYFUNCTION("GOOGLETRANSLATE(B3965, ""en"", ""vi"")"),"
Phạm vi cao độ của bản nhạc này là [R1A2N3G4E5] [oc0ta1ve2s3] mang đến trải nghiệm nghe độc ​​đáo và đáng nhớ. Với phạm vi cao độ rộng hơn, âm nhạc có thể gợi lên nhiều cảm xúc hơn và tạo ra một bố cục năng động và biểu cảm hơn. Ngoài ra, phạm vi cao độ"&amp;"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tr"&amp;"ở thành một trải nghiệm nghe thú vị và hấp dẫn.")</f>
        <v>
Phạm vi cao độ của bản nhạc này là [R1A2N3G4E5] [oc0ta1ve2s3] mang đến trải nghiệm nghe độc ​​đáo và đáng nhớ. Với phạm vi cao độ rộng hơn, âm nhạc có thể gợi lên nhiều cảm xúc hơn và tạo ra một bố cục năng động và biểu cảm hơn. Ngoài ra, phạm vi cao độ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trở thành một trải nghiệm nghe thú vị và hấp dẫn.</v>
      </c>
      <c r="D3965" s="2"/>
    </row>
    <row r="3966">
      <c r="A3966" s="1" t="s">
        <v>367</v>
      </c>
      <c r="B3966" s="1" t="s">
        <v>5994</v>
      </c>
      <c r="C3966" s="2" t="str">
        <f>IFERROR(__xludf.DUMMYFUNCTION("GOOGLETRANSLATE(B3966, ""en"", ""vi"")"),"Việc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nghiệm"&amp;"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lâ"&amp;"u dài.")</f>
        <v>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lâu dài.</v>
      </c>
      <c r="D3966" s="2"/>
    </row>
    <row r="3967">
      <c r="A3967" s="1" t="s">
        <v>515</v>
      </c>
      <c r="B3967" s="1" t="s">
        <v>5995</v>
      </c>
      <c r="C3967" s="2" t="str">
        <f>IFERROR(__xludf.DUMMYFUNCTION("GOOGLETRANSLATE(B3967, ""en"", ""vi"")"),"Phạm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há"&amp;"t này cố tình loại trừ việc sử dụng [I1N2S3T4R5U6M7E8N9T0S1], tạo ra âm thanh độc đáo và sáng tạo khiến nó khác biệt với các tác phẩm âm nhạc khác.")</f>
        <v>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hát này cố tình loại trừ việc sử dụng [I1N2S3T4R5U6M7E8N9T0S1], tạo ra âm thanh độc đáo và sáng tạo khiến nó khác biệt với các tác phẩm âm nhạc khác.</v>
      </c>
      <c r="D3967" s="2"/>
    </row>
    <row r="3968">
      <c r="A3968" s="1" t="s">
        <v>5996</v>
      </c>
      <c r="B3968" s="1" t="s">
        <v>5997</v>
      </c>
      <c r="C3968" s="2" t="str">
        <f>IFERROR(__xludf.DUMMYFUNCTION("GOOGLETRANSLATE(B3968, ""en"", ""vi"")"),"Loại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r"&amp;"ất quan trọng đối với âm nhạc và có [[N01U12M23_34B45A56R67S78]8 b9ar0s1] xuyên suốt bài hát.")</f>
        <v>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rất quan trọng đối với âm nhạc và có [[N01U12M23_34B45A56R67S78]8 b9ar0s1] xuyên suốt bài hát.</v>
      </c>
      <c r="D3968" s="2"/>
    </row>
    <row r="3969">
      <c r="A3969" s="1" t="s">
        <v>5998</v>
      </c>
      <c r="B3969" s="1" t="s">
        <v>5999</v>
      </c>
      <c r="C3969" s="2" t="str">
        <f>IFERROR(__xludf.DUMMYFUNCTION("GOOGLETRANSLATE(B3969, ""en"", ""vi"")"),"Phạm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sôi"&amp;" động,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âm"&amp;" nhạc tổng thể của nó.")</f>
        <v>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sôi động,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 nhạc tổng thể của nó.</v>
      </c>
      <c r="D3969" s="2"/>
    </row>
    <row r="3970">
      <c r="A3970" s="1" t="s">
        <v>1220</v>
      </c>
      <c r="B3970" s="1" t="s">
        <v>6000</v>
      </c>
      <c r="C3970" s="2" t="str">
        <f>IFERROR(__xludf.DUMMYFUNCTION("GOOGLETRANSLATE(B3970, ""en"", ""vi"")"),"Bản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"&amp;"giai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f>
        <v>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v>
      </c>
      <c r="D3970" s="2"/>
    </row>
    <row r="3971">
      <c r="A3971" s="1" t="s">
        <v>333</v>
      </c>
      <c r="B3971" s="1" t="s">
        <v>6001</v>
      </c>
      <c r="C3971" s="2" t="str">
        <f>IFERROR(__xludf.DUMMYFUNCTION("GOOGLETRANSLATE(B3971, ""en"", ""vi"")"),"Phạm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"&amp;"trở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quyến"&amp;" rũ.")</f>
        <v>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 rũ.</v>
      </c>
      <c r="D3971" s="2"/>
    </row>
    <row r="3972">
      <c r="A3972" s="1" t="s">
        <v>6002</v>
      </c>
      <c r="B3972" s="1" t="s">
        <v>6003</v>
      </c>
      <c r="C3972" s="2" t="str">
        <f>IFERROR(__xludf.DUMMYFUNCTION("GOOGLETRANSLATE(B3972, ""en"", ""vi"")"),"Trong bản nhạc giai điệu, [I1N2S3T4R5U6M7E8N9T0] không phải là âm thanh chủ yếu được nghe. Điều này là do phạm vi cao độ nhỏ gọn của [R1A2N3G4E5] [oc0ta1ve2s3], mang lại màn trình diễn âm nhạc tập trung và có tác động mạnh mẽ. Ngoài ra, thước đo của âm nh"&amp;"ạc là [T1I2M3E4_5S6I7G8N9A0T1U2R3E4].")</f>
        <v>Trong bản nhạc giai điệu, [I1N2S3T4R5U6M7E8N9T0] không phải là âm thanh chủ yếu được nghe. Điều này là do phạm vi cao độ nhỏ gọn của [R1A2N3G4E5] [oc0ta1ve2s3], mang lại màn trình diễn âm nhạc tập trung và có tác động mạnh mẽ. Ngoài ra, thước đo của âm nhạc là [T1I2M3E4_5S6I7G8N9A0T1U2R3E4].</v>
      </c>
      <c r="D3972" s="2"/>
    </row>
    <row r="3973">
      <c r="A3973" s="1" t="s">
        <v>136</v>
      </c>
      <c r="B3973" s="1" t="s">
        <v>6004</v>
      </c>
      <c r="C3973" s="2" t="str">
        <f>IFERROR(__xludf.DUMMYFUNCTION("GOOGLETRANSLATE(B3973, ""en"", ""vi"")"),"Âm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nhàng,"&amp;"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["&amp;"T1M213] giây.")</f>
        <v>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[T1M213] giây.</v>
      </c>
      <c r="D3973" s="2"/>
    </row>
    <row r="3974">
      <c r="A3974" s="1" t="s">
        <v>6005</v>
      </c>
      <c r="B3974" s="1" t="s">
        <v>6006</v>
      </c>
      <c r="C3974" s="2" t="str">
        <f>IFERROR(__xludf.DUMMYFUNCTION("GOOGLETRANSLATE(B3974, ""en"", ""vi"")"),"Trải nghiệm quyến rũ và đáng nhớ của dòng nhạc này là kết quả của việc nó lựa chọn [[K01E12Y23]3 k4ey5]. Bài hát có nhịp độ rất nhanh [te0mp1o2] và dựa trên [[T01I12M23E34_45S56I67G78N89A90T01U12R23E34]4 t5im6e 7si8gn9at0ur1e2]. Nó phải bao gồm [I1N2S3T4R"&amp;"5U6M7E8N9T0S1] để nâng cao âm thanh tổng thể, mặc dù bản giai điệu thiếu âm thanh của [I1N2S3T4R5U6M7E8N9T0]. Độ dài của bài hát được xác định bởi [[N01U12M23_34B45A56R67S78]8 b9ar0s1].")</f>
        <v>Trải nghiệm quyến rũ và đáng nhớ của dòng nhạc này là kết quả của việc nó lựa chọn [[K01E12Y23]3 k4ey5]. Bài hát có nhịp độ rất nhanh [te0mp1o2] và dựa trên [[T01I12M23E34_45S56I67G78N89A90T01U12R23E34]4 t5im6e 7si8gn9at0ur1e2]. Nó phải bao gồm [I1N2S3T4R5U6M7E8N9T0S1] để nâng cao âm thanh tổng thể, mặc dù bản giai điệu thiếu âm thanh của [I1N2S3T4R5U6M7E8N9T0]. Độ dài của bài hát được xác định bởi [[N01U12M23_34B45A56R67S78]8 b9ar0s1].</v>
      </c>
      <c r="D3974" s="2"/>
    </row>
    <row r="3975">
      <c r="A3975" s="1" t="s">
        <v>1797</v>
      </c>
      <c r="B3975" s="1" t="s">
        <v>6007</v>
      </c>
      <c r="C3975" s="2" t="str">
        <f>IFERROR(__xludf.DUMMYFUNCTION("GOOGLETRANSLATE(B3975, ""en"", ""vi"")"),"Loại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thiệ"&amp;"u cách sử dụng [I1N2S3T4R5U6M7E8N9T0S1], trong khi [ti0me1 s2ig3na4tu5re6] là [T1I2M3E4_5S6I7G8N9A0T1U2R3E4]. Với [te0mp1o2] vừa phải, bài hát này thể hiện bản chất của âm nhạc [G1E2N3R4E5] cổ điển.")</f>
        <v>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thiệu cách sử dụng [I1N2S3T4R5U6M7E8N9T0S1], trong khi [ti0me1 s2ig3na4tu5re6] là [T1I2M3E4_5S6I7G8N9A0T1U2R3E4]. Với [te0mp1o2] vừa phải, bài hát này thể hiện bản chất của âm nhạc [G1E2N3R4E5] cổ điển.</v>
      </c>
      <c r="D3975" s="2"/>
    </row>
    <row r="3976">
      <c r="A3976" s="1" t="s">
        <v>6008</v>
      </c>
      <c r="B3976" s="1" t="s">
        <v>6009</v>
      </c>
      <c r="C3976" s="2" t="str">
        <f>IFERROR(__xludf.DUMMYFUNCTION("GOOGLETRANSLATE(B3976, ""en"", ""vi"")"),"Bản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sẽ"&amp;" không nghe thấy bất kỳ [I1N2S3T4R5U6M7E8N9T0S1] nào trong đó. Âm nhạc di chuyển vừa phải và giai điệu cảm xúc của nó tỏa ra [E1M2O3T4I5O6N7].")</f>
        <v>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 không nghe thấy bất kỳ [I1N2S3T4R5U6M7E8N9T0S1] nào trong đó. Âm nhạc di chuyển vừa phải và giai điệu cảm xúc của nó tỏa ra [E1M2O3T4I5O6N7].</v>
      </c>
      <c r="D3976" s="2"/>
    </row>
    <row r="3977">
      <c r="A3977" s="1" t="s">
        <v>204</v>
      </c>
      <c r="B3977" s="1" t="s">
        <v>6010</v>
      </c>
      <c r="C3977" s="2" t="str">
        <f>IFERROR(__xludf.DUMMYFUNCTION("GOOGLETRANSLATE(B3977, ""en"", ""vi"")"),"Bài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"&amp;"một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f>
        <v>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v>
      </c>
      <c r="D3977" s="2"/>
    </row>
    <row r="3978">
      <c r="A3978" s="1" t="s">
        <v>1132</v>
      </c>
      <c r="B3978" s="1" t="s">
        <v>6011</v>
      </c>
      <c r="C3978" s="2" t="str">
        <f>IFERROR(__xludf.DUMMYFUNCTION("GOOGLETRANSLATE(B3978, ""en"", ""vi"")"),"Trong bản nhạc này, việc sử dụng dải cao độ cụ thể [R1A2N3G4E5] [oc0ta1ve2s3] tạo ra âm thanh gắn kết và thống nhất. Mặc dù không đại diện cho âm thanh [G1E2N3R4E5] thông thường nhưng bài hát có độ dài [T1M213] giây.")</f>
        <v>Trong bản nhạc này, việc sử dụng dải cao độ cụ thể [R1A2N3G4E5] [oc0ta1ve2s3] tạo ra âm thanh gắn kết và thống nhất. Mặc dù không đại diện cho âm thanh [G1E2N3R4E5] thông thường nhưng bài hát có độ dài [T1M213] giây.</v>
      </c>
      <c r="D3978" s="2"/>
    </row>
    <row r="3979">
      <c r="A3979" s="1" t="s">
        <v>6012</v>
      </c>
      <c r="B3979" s="1" t="s">
        <v>6013</v>
      </c>
      <c r="C3979" s="2" t="str">
        <f>IFERROR(__xludf.DUMMYFUNCTION("GOOGLETRANSLATE(B3979, ""en"", ""vi"")"),"Âm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t"&amp;"hấy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"&amp;"bài hát khác.")</f>
        <v>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bài hát khác.</v>
      </c>
      <c r="D3979" s="2"/>
    </row>
    <row r="3980">
      <c r="A3980" s="1" t="s">
        <v>6014</v>
      </c>
      <c r="B3980" s="1" t="s">
        <v>6015</v>
      </c>
      <c r="C3980" s="2" t="str">
        <f>IFERROR(__xludf.DUMMYFUNCTION("GOOGLETRANSLATE(B3980, ""en"", ""vi"")"),"Loại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mái,"&amp;" phong cách của bài hát phản ánh truyền thống âm nhạc [G1E2N3R4E5]. Trải dài [[N01U12M23_34B45A56R67S78]8 b9ar0s1], bản nhạc này bao gồm nhiều yếu tố đa dạng kết hợp với nhau để tạo nên một sáng tác quyến rũ.")</f>
        <v>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 phong cách của bài hát phản ánh truyền thống âm nhạc [G1E2N3R4E5]. Trải dài [[N01U12M23_34B45A56R67S78]8 b9ar0s1], bản nhạc này bao gồm nhiều yếu tố đa dạng kết hợp với nhau để tạo nên một sáng tác quyến rũ.</v>
      </c>
      <c r="D3980" s="2"/>
    </row>
    <row r="3981">
      <c r="A3981" s="1" t="s">
        <v>462</v>
      </c>
      <c r="B3981" s="1" t="s">
        <v>6016</v>
      </c>
      <c r="C3981" s="2" t="str">
        <f>IFERROR(__xludf.DUMMYFUNCTION("GOOGLETRANSLATE(B3981, ""en"", ""vi"")"),"Nhạc đang được phát có nhịp độ vừa phải và [ti0me1 s2ig3na4tu5re6] của nó là [T1I2M3E4_5S6I7G8N9A0T1U2R3E4].")</f>
        <v>Nhạc đang được phát có nhịp độ vừa phải và [ti0me1 s2ig3na4tu5re6] của nó là [T1I2M3E4_5S6I7G8N9A0T1U2R3E4].</v>
      </c>
      <c r="D3981" s="2"/>
    </row>
    <row r="3982">
      <c r="A3982" s="1" t="s">
        <v>4996</v>
      </c>
      <c r="B3982" s="1" t="s">
        <v>6017</v>
      </c>
      <c r="C3982" s="2" t="str">
        <f>IFERROR(__xludf.DUMMYFUNCTION("GOOGLETRANSLATE(B3982, ""en"", ""vi"")"),"Phạm vi cao độ nhỏ gọn của [R1A2N3G4E5] [oc0ta1ve2s3] không chỉ mang lại hiệu suất âm nhạc tập trung và ấn tượng mà còn góp phần tạo nên cảm giác [E1M2O3T4I5O6N7] của âm nhạc. Bài hát này có thời lượng chạy [T1M213] giây, được hưởng lợi từ phạm vi được ki"&amp;"ểm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vi cao"&amp;" độ nhỏ gọn được sử dụng trong bài hát này sẽ nâng cao tác động cảm xúc tổng thể của màn trình diễn.")</f>
        <v>Phạm vi cao độ nhỏ gọn của [R1A2N3G4E5] [oc0ta1ve2s3] không chỉ mang lại hiệu suất âm nhạc tập trung và ấn tượng mà còn góp phần tạo nên cảm giác [E1M2O3T4I5O6N7] của âm nhạc. Bài hát này có thời lượng chạy [T1M213] giây, được hưởng lợi từ phạm vi được kiểm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vi cao độ nhỏ gọn được sử dụng trong bài hát này sẽ nâng cao tác động cảm xúc tổng thể của màn trình diễn.</v>
      </c>
      <c r="D3982" s="2"/>
    </row>
    <row r="3983">
      <c r="A3983" s="1" t="s">
        <v>6018</v>
      </c>
      <c r="B3983" s="1" t="s">
        <v>6019</v>
      </c>
      <c r="C3983" s="2" t="str">
        <f>IFERROR(__xludf.DUMMYFUNCTION("GOOGLETRANSLATE(B3983, ""en"", ""vi"")"),"Bài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định"&amp;" bởi [E1M2O3T4I5O6N7] và có cường độ cao, nhanh chóng [te0mp1o2]. Ngoài ra, bạn có thể đếm [[N01U12M23_34B45A56R67S78]8 b9ar0s1] trong bài hát này.")</f>
        <v>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 bởi [E1M2O3T4I5O6N7] và có cường độ cao, nhanh chóng [te0mp1o2]. Ngoài ra, bạn có thể đếm [[N01U12M23_34B45A56R67S78]8 b9ar0s1] trong bài hát này.</v>
      </c>
      <c r="D3983" s="2"/>
    </row>
    <row r="3984">
      <c r="A3984" s="1" t="s">
        <v>263</v>
      </c>
      <c r="B3984" s="1" t="s">
        <v>6020</v>
      </c>
      <c r="C3984" s="2" t="str">
        <f>IFERROR(__xludf.DUMMYFUNCTION("GOOGLETRANSLATE(B3984, ""en"", ""vi"")"),"Phạm vi cao độ nhỏ gọn của [R1A2N3G4E5] [oc0ta1ve2s3], trải dài trong [[N01U12M23_34B45A56R67S78]8 b9ar0s1], mang lại màn trình diễn âm nhạc tập trung và có tác động mạnh mẽ.")</f>
        <v>Phạm vi cao độ nhỏ gọn của [R1A2N3G4E5] [oc0ta1ve2s3], trải dài trong [[N01U12M23_34B45A56R67S78]8 b9ar0s1], mang lại màn trình diễn âm nhạc tập trung và có tác động mạnh mẽ.</v>
      </c>
      <c r="D3984" s="2"/>
    </row>
    <row r="3985">
      <c r="A3985" s="1" t="s">
        <v>217</v>
      </c>
      <c r="B3985" s="1" t="s">
        <v>6021</v>
      </c>
      <c r="C3985" s="2" t="str">
        <f>IFERROR(__xludf.DUMMYFUNCTION("GOOGLETRANSLATE(B3985, ""en"", ""vi"")"),"Việc sử dụng [[K01E12Y23]3 k4ey5] trong bản nhạc này tạo ra một bầu không khí khác biệt.")</f>
        <v>Việc sử dụng [[K01E12Y23]3 k4ey5] trong bản nhạc này tạo ra một bầu không khí khác biệt.</v>
      </c>
      <c r="D3985" s="2"/>
    </row>
    <row r="3986">
      <c r="A3986" s="1" t="s">
        <v>3234</v>
      </c>
      <c r="B3986" s="1" t="s">
        <v>6022</v>
      </c>
      <c r="C3986" s="2" t="str">
        <f>IFERROR(__xludf.DUMMYFUNCTION("GOOGLETRANSLATE(B3986, ""en"", ""vi"")"),"Bản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h"&amp;"át,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th"&amp;"anh độc đáo và khác biệt, đặc trưng cho bản nhạc đặc biệt này.")</f>
        <v>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thanh độc đáo và khác biệt, đặc trưng cho bản nhạc đặc biệt này.</v>
      </c>
      <c r="D3986" s="2"/>
    </row>
    <row r="3987">
      <c r="A3987" s="1" t="s">
        <v>2077</v>
      </c>
      <c r="B3987" s="1" t="s">
        <v>6023</v>
      </c>
      <c r="C3987" s="2" t="str">
        <f>IFERROR(__xludf.DUMMYFUNCTION("GOOGLETRANSLATE(B3987, ""en"", ""vi"")"),"Tác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q"&amp;"uá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[[N"&amp;"01U12M23_34B45A56R67S78]8 b9ar0s1], tạo nên một hành trình âm nhạc nhẹ nhàng nhưng đầy hấp dẫn.")</f>
        <v>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[[N01U12M23_34B45A56R67S78]8 b9ar0s1], tạo nên một hành trình âm nhạc nhẹ nhàng nhưng đầy hấp dẫn.</v>
      </c>
      <c r="D3987" s="2"/>
    </row>
    <row r="3988">
      <c r="A3988" s="1" t="s">
        <v>59</v>
      </c>
      <c r="B3988" s="1" t="s">
        <v>6024</v>
      </c>
      <c r="C3988" s="2" t="str">
        <f>IFERROR(__xludf.DUMMYFUNCTION("GOOGLETRANSLATE(B3988, ""en"", ""vi"")"),"Bài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đế"&amp;"n việc sử dụng [I1N2S3T4R5U6M7E8N9T0S1]. Tác phẩm sử dụng [ti0me1 s2ig3na4tu5re6 o7f 8[T91I02M13E24_35S46I57G68N79A80T91U02R13E24]3] không chuẩn và có [te0mp1o2] thoải mái. Nhìn chung, bản nhạc này gợi lên cảm giác [E1M2O3T4I5O6N7].")</f>
        <v>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đến việc sử dụng [I1N2S3T4R5U6M7E8N9T0S1]. Tác phẩm sử dụng [ti0me1 s2ig3na4tu5re6 o7f 8[T91I02M13E24_35S46I57G68N79A80T91U02R13E24]3] không chuẩn và có [te0mp1o2] thoải mái. Nhìn chung, bản nhạc này gợi lên cảm giác [E1M2O3T4I5O6N7].</v>
      </c>
      <c r="D3988" s="2"/>
    </row>
    <row r="3989">
      <c r="A3989" s="1" t="s">
        <v>371</v>
      </c>
      <c r="B3989" s="1" t="s">
        <v>6025</v>
      </c>
      <c r="C3989" s="2" t="str">
        <f>IFERROR(__xludf.DUMMYFUNCTION("GOOGLETRANSLATE(B3989, ""en"", ""vi"")"),"Bản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điệ"&amp;"u không chuẩn và [ti0me1 s2ig3na4tu5re6], khiến nó trở thành một bản nghe thú vị cho những ai quan tâm đến âm nhạc thử nghiệm.")</f>
        <v>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điệu không chuẩn và [ti0me1 s2ig3na4tu5re6], khiến nó trở thành một bản nghe thú vị cho những ai quan tâm đến âm nhạc thử nghiệm.</v>
      </c>
      <c r="D3989" s="2"/>
    </row>
    <row r="3990">
      <c r="A3990" s="1" t="s">
        <v>6026</v>
      </c>
      <c r="B3990" s="1" t="s">
        <v>6027</v>
      </c>
      <c r="C3990" s="2" t="str">
        <f>IFERROR(__xludf.DUMMYFUNCTION("GOOGLETRANSLATE(B3990, ""en"", ""vi"")"),"Đồng hồ đo của âm nhạc được xác định bởi [ti0me1 s2ig3na4tu5re6]. Mặc dù [I1N2S3T4R5U6M7E8N9T0] không phải là nhạc cụ chính được sử dụng để tạo giai điệu trong bản nhạc này nhưng âm nhạc vẫn trở nên sống động thông qua việc sử dụng nhiều nhạc cụ khác. Cùn"&amp;"g với nhau, những nhạc cụ này tạo ra kết cấu phong phú và phức tạp, tăng thêm chiều sâu và độ phức tạp cho âm thanh tổng thể. Thông qua sự tương tác của các âm sắc và nhịp điệu khác nhau, âm nhạc có sức sống riêng, lôi cuốn người nghe vào thế giới của nó "&amp;"và tạo ra trải nghiệm đắm chìm và hấp dẫn.")</f>
        <v>Đồng hồ đo của âm nhạc được xác định bởi [ti0me1 s2ig3na4tu5re6]. Mặc dù [I1N2S3T4R5U6M7E8N9T0] không phải là nhạc cụ chính được sử dụng để tạo giai điệu trong bản nhạc này nhưng âm nhạc vẫn trở nên sống động thông qua việc sử dụng nhiều nhạc cụ khác. Cùng với nhau, những nhạc cụ này tạo ra kết cấu phong phú và phức tạp, tăng thêm chiều sâu và độ phức tạp cho âm thanh tổng thể. Thông qua sự tương tác của các âm sắc và nhịp điệu khác nhau, âm nhạc có sức sống riêng, lôi cuốn người nghe vào thế giới của nó và tạo ra trải nghiệm đắm chìm và hấp dẫn.</v>
      </c>
      <c r="D3990" s="2"/>
    </row>
    <row r="3991">
      <c r="A3991" s="1" t="s">
        <v>586</v>
      </c>
      <c r="B3991" s="1" t="s">
        <v>6028</v>
      </c>
      <c r="C3991" s="2" t="str">
        <f>IFERROR(__xludf.DUMMYFUNCTION("GOOGLETRANSLATE(B3991, ""en"", ""vi"")"),"Phạm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[I1N2S3T4R5U6M7E8N9T0"&amp;"S1] không phải là một phần của nhạc cụ. Nó có [T1I2M3E4_5S6I7G8N9A0T1U2R3E4] độc đáo và tốc độ vừa phải, xác định âm nhạc bằng [E1M2O3T4I5O6N7].")</f>
        <v>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[I1N2S3T4R5U6M7E8N9T0S1] không phải là một phần của nhạc cụ. Nó có [T1I2M3E4_5S6I7G8N9A0T1U2R3E4] độc đáo và tốc độ vừa phải, xác định âm nhạc bằng [E1M2O3T4I5O6N7].</v>
      </c>
      <c r="D3991" s="2"/>
    </row>
    <row r="3992">
      <c r="A3992" s="1" t="s">
        <v>6029</v>
      </c>
      <c r="B3992" s="1" t="s">
        <v>6030</v>
      </c>
      <c r="C3992" s="2" t="str">
        <f>IFERROR(__xludf.DUMMYFUNCTION("GOOGLETRANSLATE(B3992, ""en"", ""vi"")"),"Bài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củ"&amp;"a nhạc [A1R2T3I4S5T6].")</f>
        <v>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 nhạc [A1R2T3I4S5T6].</v>
      </c>
      <c r="D3992" s="2"/>
    </row>
    <row r="3993">
      <c r="A3993" s="1" t="s">
        <v>2875</v>
      </c>
      <c r="B3993" s="1" t="s">
        <v>6031</v>
      </c>
      <c r="C3993" s="2" t="str">
        <f>IFERROR(__xludf.DUMMYFUNCTION("GOOGLETRANSLATE(B3993, ""en"", ""vi"")"),"[[T01I12M23E34_45S56I67G78N89A90T01U12R23E34]4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"&amp;"bố cục tổng thể.")</f>
        <v>[[T01I12M23E34_45S56I67G78N89A90T01U12R23E34]4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bố cục tổng thể.</v>
      </c>
      <c r="D3993" s="2"/>
    </row>
    <row r="3994">
      <c r="A3994" s="1" t="s">
        <v>891</v>
      </c>
      <c r="B3994" s="1" t="s">
        <v>6032</v>
      </c>
      <c r="C3994" s="2" t="str">
        <f>IFERROR(__xludf.DUMMYFUNCTION("GOOGLETRANSLATE(B3994, ""en"", ""vi"")"),"Mặc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đ"&amp;"ộc ​​đáo. Mặc dù không phù hợp hoàn toàn với khuôn khổ đã được thiết lập của âm thanh [G1E2N3R4E5], âm nhạc này mang đến một góc nhìn mới mẻ và thách thức người nghe mở rộng tầm nhìn âm nhạc của họ.")</f>
        <v>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độc ​​đáo. Mặc dù không phù hợp hoàn toàn với khuôn khổ đã được thiết lập của âm thanh [G1E2N3R4E5], âm nhạc này mang đến một góc nhìn mới mẻ và thách thức người nghe mở rộng tầm nhìn âm nhạc của họ.</v>
      </c>
      <c r="D3994" s="2"/>
    </row>
    <row r="3995">
      <c r="A3995" s="1" t="s">
        <v>446</v>
      </c>
      <c r="B3995" s="1" t="s">
        <v>6033</v>
      </c>
      <c r="C3995" s="2" t="str">
        <f>IFERROR(__xludf.DUMMYFUNCTION("GOOGLETRANSLATE(B3995, ""en"", ""vi"")"),"Với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Nhịp"&amp;"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n"&amp;"ày thuộc thể loại nhạc [G1E2N3R4E5].")</f>
        <v>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này thuộc thể loại nhạc [G1E2N3R4E5].</v>
      </c>
      <c r="D3995" s="2"/>
    </row>
    <row r="3996">
      <c r="A3996" s="1" t="s">
        <v>202</v>
      </c>
      <c r="B3996" s="1" t="s">
        <v>6034</v>
      </c>
      <c r="C3996" s="2" t="str">
        <f>IFERROR(__xludf.DUMMYFUNCTION("GOOGLETRANSLATE(B3996, ""en"", ""vi"")"),"Trải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â"&amp;"m nhạc hấp dẫn, thu hút người nghe và để lại ấn tượng lâu dài.")</f>
        <v>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âm nhạc hấp dẫn, thu hút người nghe và để lại ấn tượng lâu dài.</v>
      </c>
      <c r="D3996" s="2"/>
    </row>
    <row r="3997">
      <c r="A3997" s="1" t="s">
        <v>174</v>
      </c>
      <c r="B3997" s="1" t="s">
        <v>6035</v>
      </c>
      <c r="C3997" s="2" t="str">
        <f>IFERROR(__xludf.DUMMYFUNCTION("GOOGLETRANSLATE(B3997, ""en"", ""vi"")"),"Phạm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"&amp;"Đó là một ví dụ hoàn hảo về âm thanh [G1E2N3R4E5].")</f>
        <v>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Đó là một ví dụ hoàn hảo về âm thanh [G1E2N3R4E5].</v>
      </c>
      <c r="D3997" s="2"/>
    </row>
    <row r="3998">
      <c r="A3998" s="1" t="s">
        <v>6036</v>
      </c>
      <c r="B3998" s="1" t="s">
        <v>6037</v>
      </c>
      <c r="C3998" s="2" t="str">
        <f>IFERROR(__xludf.DUMMYFUNCTION("GOOGLETRANSLATE(B3998, ""en"", ""vi"")"),"Bản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các"&amp;"h [G1E2N3R4E5].")</f>
        <v>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cách [G1E2N3R4E5].</v>
      </c>
      <c r="D3998" s="2"/>
    </row>
    <row r="3999">
      <c r="A3999" s="1" t="s">
        <v>280</v>
      </c>
      <c r="B3999" s="1" t="s">
        <v>6038</v>
      </c>
      <c r="C3999" s="2" t="str">
        <f>IFERROR(__xludf.DUMMYFUNCTION("GOOGLETRANSLATE(B3999, ""en"", ""vi"")"),"Bài hát này có đặc điểm là thời lượng chạy [T1M213] giây và [te0mp1o2] mềm mại, mượt mà. Điều thú vị là sự sắp xếp của bài hát đã bỏ qua việc sử dụng [I1N2S3T4R5U6M7E8N9T0S1], mang lại cho bài hát một âm thanh và cảm giác độc đáo.")</f>
        <v>Bài hát này có đặc điểm là thời lượng chạy [T1M213] giây và [te0mp1o2] mềm mại, mượt mà. Điều thú vị là sự sắp xếp của bài hát đã bỏ qua việc sử dụng [I1N2S3T4R5U6M7E8N9T0S1], mang lại cho bài hát một âm thanh và cảm giác độc đáo.</v>
      </c>
      <c r="D3999" s="2"/>
    </row>
    <row r="4000">
      <c r="A4000" s="1" t="s">
        <v>6039</v>
      </c>
      <c r="B4000" s="1" t="s">
        <v>6040</v>
      </c>
      <c r="C4000" s="2" t="str">
        <f>IFERROR(__xludf.DUMMYFUNCTION("GOOGLETRANSLATE(B4000, ""en"", ""vi"")"),"Phạm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tá"&amp;"c âm nhạc. Tốc độ thấp [te0mp1o2] của nó góp phần chiếu [E1M2O3T4I5O6N7], tạo ra bầu không khí khác biệt xuyên suốt [[N01U12M23_34B45A56R67S78]8 b9ar0s1].")</f>
        <v>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tác âm nhạc. Tốc độ thấp [te0mp1o2] của nó góp phần chiếu [E1M2O3T4I5O6N7], tạo ra bầu không khí khác biệt xuyên suốt [[N01U12M23_34B45A56R67S78]8 b9ar0s1].</v>
      </c>
      <c r="D4000" s="2"/>
    </row>
    <row r="4001">
      <c r="A4001" s="1" t="s">
        <v>180</v>
      </c>
      <c r="B4001" s="1" t="s">
        <v>6041</v>
      </c>
      <c r="C4001" s="2" t="str">
        <f>IFERROR(__xludf.DUMMYFUNCTION("GOOGLETRANSLATE(B4001, ""en"", ""vi"")"),"Phạm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m"&amp;"ãnh liệt và tiết tấu nhanh. Nó nổi bật ở chỗ không có [I1N2S3T4R5U6M7E8N9T0S1] và sử dụng [[T01I12M23E34_45S56I67G78N89A90T01U12R23E34]4 t5im6e 7si8gn9at0ur1e2], vượt xa các quy ước của [G1E2N3R4E 5] âm thanh.")</f>
        <v>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mãnh liệt và tiết tấu nhanh. Nó nổi bật ở chỗ không có [I1N2S3T4R5U6M7E8N9T0S1] và sử dụng [[T01I12M23E34_45S56I67G78N89A90T01U12R23E34]4 t5im6e 7si8gn9at0ur1e2], vượt xa các quy ước của [G1E2N3R4E 5] âm thanh.</v>
      </c>
      <c r="D4001" s="2"/>
    </row>
    <row r="4002">
      <c r="A4002" s="1" t="s">
        <v>6042</v>
      </c>
      <c r="B4002" s="1" t="s">
        <v>6043</v>
      </c>
      <c r="C4002" s="2" t="str">
        <f>IFERROR(__xludf.DUMMYFUNCTION("GOOGLETRANSLATE(B4002, ""en"", ""vi"")"),"Bài hát này có thời lượng [T1M213] giây và bao gồm [[N01U12M23_34B45A56R67S78]8 b9ar0s1] với nhịp điệu sôi động trong [[T01I12M23E34_45S56I67G78N89A90T01U12R23E34]4 t5im6e 7si8gn9at0ur1e2]. Điều thú vị là bản nhạc không dựa vào việc sử dụng [I1N2S3T4R5U6M"&amp;"7E8N9T0].")</f>
        <v>Bài hát này có thời lượng [T1M213] giây và bao gồm [[N01U12M23_34B45A56R67S78]8 b9ar0s1] với nhịp điệu sôi động trong [[T01I12M23E34_45S56I67G78N89A90T01U12R23E34]4 t5im6e 7si8gn9at0ur1e2]. Điều thú vị là bản nhạc không dựa vào việc sử dụng [I1N2S3T4R5U6M7E8N9T0].</v>
      </c>
      <c r="D4002" s="2"/>
    </row>
    <row r="4003">
      <c r="A4003" s="1" t="s">
        <v>637</v>
      </c>
      <c r="B4003" s="1" t="s">
        <v>6044</v>
      </c>
      <c r="C4003" s="2" t="str">
        <f>IFERROR(__xludf.DUMMYFUNCTION("GOOGLETRANSLATE(B4003, ""en"", ""vi"")"),"Thật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"&amp;"thể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f>
        <v>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v>
      </c>
      <c r="D4003" s="2"/>
    </row>
    <row r="4004">
      <c r="A4004" s="1" t="s">
        <v>3503</v>
      </c>
      <c r="B4004" s="1" t="s">
        <v>6045</v>
      </c>
      <c r="C4004" s="2" t="str">
        <f>IFERROR(__xludf.DUMMYFUNCTION("GOOGLETRANSLATE(B4004, ""en"", ""vi"")"),"Nhạc của bài hát này phải có [I1N2S3T4R5U6M7E8N9T0S1] và được phát trong [[T01I12M23E34_45S56I67G78N89A90T01U12R23E34]4 t5im6e 7si8gn9at0ur1e2]. Bài hát kéo dài trong [T1M213] giây và [te0mp1o2] được xác định bởi [ti0me1 s2ig3na4tu5re6]. Dù là bài hát nha"&amp;"nh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7si8gn9at0ur1e"&amp;"2] và thành thạo [I1N2S3T4R5U6M7E8N9T0S1] mà họ đã chọn.")</f>
        <v>Nhạc của bài hát này phải có [I1N2S3T4R5U6M7E8N9T0S1] và được phát trong [[T01I12M23E34_45S56I67G78N89A90T01U12R23E34]4 t5im6e 7si8gn9at0ur1e2]. Bài hát kéo dài trong [T1M213] giây và [te0mp1o2] được xác định bởi [ti0me1 s2ig3na4tu5re6]. Dù là bài hát nhanh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7si8gn9at0ur1e2] và thành thạo [I1N2S3T4R5U6M7E8N9T0S1] mà họ đã chọn.</v>
      </c>
      <c r="D4004" s="2"/>
    </row>
    <row r="4005">
      <c r="A4005" s="1" t="s">
        <v>108</v>
      </c>
      <c r="B4005" s="1" t="s">
        <v>6046</v>
      </c>
      <c r="C4005" s="2" t="str">
        <f>IFERROR(__xludf.DUMMYFUNCTION("GOOGLETRANSLATE(B4005, ""en"", ""vi"")"),"Nhạc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h"&amp;"át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dự"&amp;" án âm nhạc này [E1M2O3T4I5O6N7].")</f>
        <v>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 án âm nhạc này [E1M2O3T4I5O6N7].</v>
      </c>
      <c r="D4005" s="2"/>
    </row>
    <row r="4006">
      <c r="A4006" s="1" t="s">
        <v>6047</v>
      </c>
      <c r="B4006" s="1" t="s">
        <v>6048</v>
      </c>
      <c r="C4006" s="2" t="str">
        <f>IFERROR(__xludf.DUMMYFUNCTION("GOOGLETRANSLATE(B4006, ""en"", ""vi"")"),"Bản nhạc này được phát ở tốc độ chậm [te0mp1o2] và có độ dài [T1M213] giây. Ngoài ra, bài hát này không bao gồm bất kỳ [I1N2S3T4R5U6M7E8N9T0S1] nào.")</f>
        <v>Bản nhạc này được phát ở tốc độ chậm [te0mp1o2] và có độ dài [T1M213] giây. Ngoài ra, bài hát này không bao gồm bất kỳ [I1N2S3T4R5U6M7E8N9T0S1] nào.</v>
      </c>
      <c r="D4006" s="2"/>
    </row>
    <row r="4007">
      <c r="A4007" s="1" t="s">
        <v>1235</v>
      </c>
      <c r="B4007" s="1" t="s">
        <v>6049</v>
      </c>
      <c r="C4007" s="2" t="str">
        <f>IFERROR(__xludf.DUMMYFUNCTION("GOOGLETRANSLATE(B4007, ""en"", ""vi"")"),"Việc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đắm mình hoàn toàn "&amp;"vào âm thanh và đánh giá cao sắc thái của nhạc cụ. Nếu không sử dụng nhạc cụ cẩn thận và chủ ý chọn nhịp [te0mp1o2] chậm, bài hát sẽ không có tác động tương tự đối với người nghe.")</f>
        <v>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đắm mình hoàn toàn vào âm thanh và đánh giá cao sắc thái của nhạc cụ. Nếu không sử dụng nhạc cụ cẩn thận và chủ ý chọn nhịp [te0mp1o2] chậm, bài hát sẽ không có tác động tương tự đối với người nghe.</v>
      </c>
      <c r="D4007" s="2"/>
    </row>
    <row r="4008">
      <c r="A4008" s="1" t="s">
        <v>6050</v>
      </c>
      <c r="B4008" s="1" t="s">
        <v>6051</v>
      </c>
      <c r="C4008" s="2" t="str">
        <f>IFERROR(__xludf.DUMMYFUNCTION("GOOGLETRANSLATE(B4008, ""en"", ""vi"")"),"Bài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"&amp;"7si8gn9at0ur1e2] được sử dụng xuyên suốt tác phẩm.")</f>
        <v>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7si8gn9at0ur1e2] được sử dụng xuyên suốt tác phẩm.</v>
      </c>
      <c r="D4008" s="2"/>
    </row>
    <row r="4009">
      <c r="A4009" s="1" t="s">
        <v>6052</v>
      </c>
      <c r="B4009" s="1" t="s">
        <v>6053</v>
      </c>
      <c r="C4009" s="2" t="str">
        <f>IFERROR(__xludf.DUMMYFUNCTION("GOOGLETRANSLATE(B4009, ""en"", ""vi"")"),"Đây là bài hát [T1M213] giây với [ti0me1 s2ig3na4tu5re6], [T1I2M3E4_5S6I7G8N9A0T1U2R3E4] không phổ biến. Mặc dù không có [I1N2S3T4R5U6M7E8N9T0S1] trong bài hát này, nhưng nhạc cụ chính của bản giai điệu là [I1N2S3T4R5U6M7E8N9T0]. Tổng cộng có [[N01U12M23_"&amp;"34B45A56R67S78]8 b9ar0s1] được nghe trong tác phẩm độc đáo này.")</f>
        <v>Đây là bài hát [T1M213] giây với [ti0me1 s2ig3na4tu5re6], [T1I2M3E4_5S6I7G8N9A0T1U2R3E4] không phổ biến. Mặc dù không có [I1N2S3T4R5U6M7E8N9T0S1] trong bài hát này, nhưng nhạc cụ chính của bản giai điệu là [I1N2S3T4R5U6M7E8N9T0]. Tổng cộng có [[N01U12M23_34B45A56R67S78]8 b9ar0s1] được nghe trong tác phẩm độc đáo này.</v>
      </c>
      <c r="D4009" s="2"/>
    </row>
    <row r="4010">
      <c r="A4010" s="1" t="s">
        <v>1156</v>
      </c>
      <c r="B4010" s="1" t="s">
        <v>6054</v>
      </c>
      <c r="C4010" s="2" t="str">
        <f>IFERROR(__xludf.DUMMYFUNCTION("GOOGLETRANSLATE(B4010, ""en"", ""vi"")"),"Loại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[I1N2S3T4R5U6M7"&amp;"E8N9T0S1] tạo ra. [ti0me1 s2ig3na4tu5re6] của bản nhạc là [T1I2M3E4_5S6I7G8N9A0T1U2R3E4] và tiết tấu chậm. Âm nhạc này không đại diện cho âm thanh thông thường của [G1E2N3R4E5].")</f>
        <v>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[I1N2S3T4R5U6M7E8N9T0S1] tạo ra. [ti0me1 s2ig3na4tu5re6] của bản nhạc là [T1I2M3E4_5S6I7G8N9A0T1U2R3E4] và tiết tấu chậm. Âm nhạc này không đại diện cho âm thanh thông thường của [G1E2N3R4E5].</v>
      </c>
      <c r="D4010" s="2"/>
    </row>
    <row r="4011">
      <c r="A4011" s="1" t="s">
        <v>398</v>
      </c>
      <c r="B4011" s="1" t="s">
        <v>6055</v>
      </c>
      <c r="C4011" s="2" t="str">
        <f>IFERROR(__xludf.DUMMYFUNCTION("GOOGLETRANSLATE(B4011, ""en"", ""vi"")"),"Bài hát phát trong [T1M213] giây và nhạc ở [T1I2M3E4_5S6I7G8N9A0T1U2R3E4].")</f>
        <v>Bài hát phát trong [T1M213] giây và nhạc ở [T1I2M3E4_5S6I7G8N9A0T1U2R3E4].</v>
      </c>
      <c r="D4011" s="2"/>
    </row>
    <row r="4012">
      <c r="A4012" s="1" t="s">
        <v>1836</v>
      </c>
      <c r="B4012" s="1" t="s">
        <v>6056</v>
      </c>
      <c r="C4012" s="2" t="str">
        <f>IFERROR(__xludf.DUMMYFUNCTION("GOOGLETRANSLATE(B4012, ""en"", ""vi"")"),"Thời lượng chạy của bài hát là [T1M213] giây và âm nhạc gợi nhớ đến âm thanh [G1E2N3R4E5] cổ điển.")</f>
        <v>Thời lượng chạy của bài hát là [T1M213] giây và âm nhạc gợi nhớ đến âm thanh [G1E2N3R4E5] cổ điển.</v>
      </c>
      <c r="D4012" s="2"/>
    </row>
    <row r="4013">
      <c r="A4013" s="1" t="s">
        <v>3051</v>
      </c>
      <c r="B4013" s="1" t="s">
        <v>6057</v>
      </c>
      <c r="C4013" s="2" t="str">
        <f>IFERROR(__xludf.DUMMYFUNCTION("GOOGLETRANSLATE(B4013, ""en"", ""vi"")"),"Đoạn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["&amp;"[N01U12M23_34B45A56R67S78]8 b9ar0s1], được hỗ trợ bởi việc sử dụng quan trọng [I1N2S3T4R5U6M7E8N9T0S1]. Âm nhạc có nhịp [T1I2M3E4_5S6I7G8N9A0T1U2R3E4], góp phần tạo nên nét độc đáo và tác động cảm xúc, đặc trưng bởi [E1M2O3T4I5O6N7].")</f>
        <v>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[[N01U12M23_34B45A56R67S78]8 b9ar0s1], được hỗ trợ bởi việc sử dụng quan trọng [I1N2S3T4R5U6M7E8N9T0S1]. Âm nhạc có nhịp [T1I2M3E4_5S6I7G8N9A0T1U2R3E4], góp phần tạo nên nét độc đáo và tác động cảm xúc, đặc trưng bởi [E1M2O3T4I5O6N7].</v>
      </c>
      <c r="D4013" s="2"/>
    </row>
    <row r="4014">
      <c r="A4014" s="1" t="s">
        <v>6058</v>
      </c>
      <c r="B4014" s="1" t="s">
        <v>6059</v>
      </c>
      <c r="C4014" s="2" t="str">
        <f>IFERROR(__xludf.DUMMYFUNCTION("GOOGLETRANSLATE(B4014, ""en"", ""vi"")"),"Âm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[E1M2O"&amp;"3T4I5O6N7]. Nhìn chung, âm nhạc truyền tải một tâm trạng và cảm xúc cụ thể thông qua cách sử dụng [ke0y1], thời gian và cường độ độc đáo.")</f>
        <v>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[E1M2O3T4I5O6N7]. Nhìn chung, âm nhạc truyền tải một tâm trạng và cảm xúc cụ thể thông qua cách sử dụng [ke0y1], thời gian và cường độ độc đáo.</v>
      </c>
      <c r="D4014" s="2"/>
    </row>
    <row r="4015">
      <c r="A4015" s="1" t="s">
        <v>2708</v>
      </c>
      <c r="B4015" s="1" t="s">
        <v>6060</v>
      </c>
      <c r="C4015" s="2" t="str">
        <f>IFERROR(__xludf.DUMMYFUNCTION("GOOGLETRANSLATE(B4015, ""en"", ""vi"")"),"Phạm vi cao độ nhỏ gọn của [R1A2N3G4E5] [oc0ta1ve2s3] mang lại màn trình diễn âm nhạc tập trung và có tác động mạnh mẽ, trong khi [[K01E12Y23]3 k4ey5] tạo thêm hương vị độc đáo cho loại nhạc này. Với thời gian phát là [T1M213] giây, bài hát có nhịp vừa ph"&amp;"ải và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dễ"&amp;" dàng theo phong cách [G1E2N3R4E5] cụ thể.")</f>
        <v>Phạm vi cao độ nhỏ gọn của [R1A2N3G4E5] [oc0ta1ve2s3] mang lại màn trình diễn âm nhạc tập trung và có tác động mạnh mẽ, trong khi [[K01E12Y23]3 k4ey5] tạo thêm hương vị độc đáo cho loại nhạc này. Với thời gian phát là [T1M213] giây, bài hát có nhịp vừa phải và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 dàng theo phong cách [G1E2N3R4E5] cụ thể.</v>
      </c>
      <c r="D4015" s="2"/>
    </row>
    <row r="4016">
      <c r="A4016" s="1" t="s">
        <v>3754</v>
      </c>
      <c r="B4016" s="1" t="s">
        <v>6061</v>
      </c>
      <c r="C4016" s="2" t="str">
        <f>IFERROR(__xludf.DUMMYFUNCTION("GOOGLETRANSLATE(B4016, ""en"", ""vi"")"),"Phạm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không"&amp;" quá nhanh cũng không quá chậm và âm nhạc trở nên sống động nhờ việc sử dụng [I1N2S3T4R5U6M7E8N9T0S1].")</f>
        <v>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 quá nhanh cũng không quá chậm và âm nhạc trở nên sống động nhờ việc sử dụng [I1N2S3T4R5U6M7E8N9T0S1].</v>
      </c>
      <c r="D4016" s="2"/>
    </row>
    <row r="4017">
      <c r="A4017" s="1" t="s">
        <v>2276</v>
      </c>
      <c r="B4017" s="1" t="s">
        <v>6062</v>
      </c>
      <c r="C4017" s="2" t="str">
        <f>IFERROR(__xludf.DUMMYFUNCTION("GOOGLETRANSLATE(B4017, ""en"", ""vi"")"),"Bản nhạc được chơi với nhịp độ thoải mái và thể hiện phạm vi cao độ trong [R1A2N3G4E5] [oc0ta1ve2s3]. [te0mp1o2] của bài hát ở mức vừa phải, khiến nó trở thành một bản nhạc thú vị khi nghe.")</f>
        <v>Bản nhạc được chơi với nhịp độ thoải mái và thể hiện phạm vi cao độ trong [R1A2N3G4E5] [oc0ta1ve2s3]. [te0mp1o2] của bài hát ở mức vừa phải, khiến nó trở thành một bản nhạc thú vị khi nghe.</v>
      </c>
      <c r="D4017" s="2"/>
    </row>
    <row r="4018">
      <c r="A4018" s="1" t="s">
        <v>2139</v>
      </c>
      <c r="B4018" s="1" t="s">
        <v>6063</v>
      </c>
      <c r="C4018" s="2" t="str">
        <f>IFERROR(__xludf.DUMMYFUNCTION("GOOGLETRANSLATE(B4018, ""en"", ""vi"")"),"Loại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dài"&amp;"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f>
        <v>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v>
      </c>
      <c r="D4018" s="2"/>
    </row>
    <row r="4019">
      <c r="A4019" s="1" t="s">
        <v>6064</v>
      </c>
      <c r="B4019" s="1" t="s">
        <v>6065</v>
      </c>
      <c r="C4019" s="2" t="str">
        <f>IFERROR(__xludf.DUMMYFUNCTION("GOOGLETRANSLATE(B4019, ""en"", ""vi"")"),"Phong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[I1N2S3T4R"&amp;"5U6M7E8N9T0S1] để nâng cao âm thanh tổng thể.")</f>
        <v>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[I1N2S3T4R5U6M7E8N9T0S1] để nâng cao âm thanh tổng thể.</v>
      </c>
      <c r="D4019" s="2"/>
    </row>
    <row r="4020">
      <c r="A4020" s="1" t="s">
        <v>6066</v>
      </c>
      <c r="B4020" s="1" t="s">
        <v>6067</v>
      </c>
      <c r="C4020" s="2" t="str">
        <f>IFERROR(__xludf.DUMMYFUNCTION("GOOGLETRANSLATE(B4020, ""en"", ""vi"")"),"Phạm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Đặc"&amp;"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đ"&amp;"áng nhớ.")</f>
        <v>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đáng nhớ.</v>
      </c>
      <c r="D4020" s="2"/>
    </row>
    <row r="4021">
      <c r="A4021" s="1" t="s">
        <v>6068</v>
      </c>
      <c r="B4021" s="1" t="s">
        <v>6069</v>
      </c>
      <c r="C4021" s="2" t="str">
        <f>IFERROR(__xludf.DUMMYFUNCTION("GOOGLETRANSLATE(B4021, ""en"", ""vi"")"),"Bản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van"&amp;"g dội bao gồm [[N01U12M23_34B45A56R67S78]8 b9ar0s1] và chạy trong [T1M213] giây.")</f>
        <v>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vang dội bao gồm [[N01U12M23_34B45A56R67S78]8 b9ar0s1] và chạy trong [T1M213] giây.</v>
      </c>
      <c r="D4021" s="2"/>
    </row>
    <row r="4022">
      <c r="A4022" s="1" t="s">
        <v>1016</v>
      </c>
      <c r="B4022" s="1" t="s">
        <v>6070</v>
      </c>
      <c r="C4022" s="2" t="str">
        <f>IFERROR(__xludf.DUMMYFUNCTION("GOOGLETRANSLATE(B4022, ""en"", ""vi"")"),"Âm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dà"&amp;"i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"&amp;"tổng thể của âm nhạc. Nhắc mới nhớ, âm nhạc truyền tải [E1M2O3T4I5O6N7], khiến nó trở thành một tác phẩm thực sự đáng chú ý.")</f>
        <v>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tổng thể của âm nhạc. Nhắc mới nhớ, âm nhạc truyền tải [E1M2O3T4I5O6N7], khiến nó trở thành một tác phẩm thực sự đáng chú ý.</v>
      </c>
      <c r="D4022" s="2"/>
    </row>
    <row r="4023">
      <c r="A4023" s="1" t="s">
        <v>6071</v>
      </c>
      <c r="B4023" s="1" t="s">
        <v>6072</v>
      </c>
      <c r="C4023" s="2" t="str">
        <f>IFERROR(__xludf.DUMMYFUNCTION("GOOGLETRANSLATE(B4023, ""en"", ""vi"")"),"Âm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"&amp;"liệt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f>
        <v>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v>
      </c>
      <c r="D4023" s="2"/>
    </row>
    <row r="4024">
      <c r="A4024" s="1" t="s">
        <v>217</v>
      </c>
      <c r="B4024" s="1" t="s">
        <v>6073</v>
      </c>
      <c r="C4024" s="2" t="str">
        <f>IFERROR(__xludf.DUMMYFUNCTION("GOOGLETRANSLATE(B4024, ""en"", ""vi"")"),"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nghe."&amp;"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giả"&amp;".")</f>
        <v>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v>
      </c>
      <c r="D4024" s="2"/>
    </row>
    <row r="4025">
      <c r="A4025" s="1" t="s">
        <v>6074</v>
      </c>
      <c r="B4025" s="1" t="s">
        <v>6075</v>
      </c>
      <c r="C4025" s="2" t="str">
        <f>IFERROR(__xludf.DUMMYFUNCTION("GOOGLETRANSLATE(B4025, ""en"", ""vi"")"),"Bản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th"&amp;"ông thường và không bám rễ chắc chắn vào phong cách âm nhạc đặc trưng của [A1R2T3I4S5T6].")</f>
        <v>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thông thường và không bám rễ chắc chắn vào phong cách âm nhạc đặc trưng của [A1R2T3I4S5T6].</v>
      </c>
      <c r="D4025" s="2"/>
    </row>
    <row r="4026">
      <c r="A4026" s="1" t="s">
        <v>6076</v>
      </c>
      <c r="B4026" s="1" t="s">
        <v>6077</v>
      </c>
      <c r="C4026" s="2" t="str">
        <f>IFERROR(__xludf.DUMMYFUNCTION("GOOGLETRANSLATE(B4026, ""en"", ""vi"")"),"Bản nhạc này sử dụng [[K01E12Y23]3 k4ey5] tạo ra một bảng âm thanh phong phú và sống động, với nhịp điệu chậm rất nhẹ nhàng và êm dịu. Ngoài ra, âm thanh của bài hát còn bị ảnh hưởng nhiều bởi thể loại [G1E2N3R4E5].")</f>
        <v>Bản nhạc này sử dụng [[K01E12Y23]3 k4ey5] tạo ra một bảng âm thanh phong phú và sống động, với nhịp điệu chậm rất nhẹ nhàng và êm dịu. Ngoài ra, âm thanh của bài hát còn bị ảnh hưởng nhiều bởi thể loại [G1E2N3R4E5].</v>
      </c>
      <c r="D4026" s="2"/>
    </row>
    <row r="4027">
      <c r="A4027" s="1" t="s">
        <v>6078</v>
      </c>
      <c r="B4027" s="1" t="s">
        <v>6079</v>
      </c>
      <c r="C4027" s="2" t="str">
        <f>IFERROR(__xludf.DUMMYFUNCTION("GOOGLETRANSLATE(B4027, ""en"", ""vi"")"),"Đoạn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truy"&amp;"ền tải [E1M2O3T4I5O6N7].")</f>
        <v>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truyền tải [E1M2O3T4I5O6N7].</v>
      </c>
      <c r="D4027" s="2"/>
    </row>
    <row r="4028">
      <c r="A4028" s="1" t="s">
        <v>3694</v>
      </c>
      <c r="B4028" s="1" t="s">
        <v>6080</v>
      </c>
      <c r="C4028" s="2" t="str">
        <f>IFERROR(__xludf.DUMMYFUNCTION("GOOGLETRANSLATE(B4028, ""en"", ""vi"")"),"Âm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đến"&amp;" trải nghiệm âm nhạc đầy đủ và trọn vẹn. Buổi biểu diễn âm nhạc còn sử dụng nhiều loại nhạc cụ, tập hợp các âm thanh và kết cấu khác nhau để tạo nên một tác phẩm âm nhạc gắn kết và hấp dẫn.")</f>
        <v>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 trải nghiệm âm nhạc đầy đủ và trọn vẹn. Buổi biểu diễn âm nhạc còn sử dụng nhiều loại nhạc cụ, tập hợp các âm thanh và kết cấu khác nhau để tạo nên một tác phẩm âm nhạc gắn kết và hấp dẫn.</v>
      </c>
      <c r="D4028" s="2"/>
    </row>
    <row r="4029">
      <c r="A4029" s="1" t="s">
        <v>773</v>
      </c>
      <c r="B4029" s="1" t="s">
        <v>6081</v>
      </c>
      <c r="C4029" s="2" t="str">
        <f>IFERROR(__xludf.DUMMYFUNCTION("GOOGLETRANSLATE(B4029, ""en"", ""vi"")"),"Với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buổi"&amp;"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ngư"&amp;"ời nghe.")</f>
        <v>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người nghe.</v>
      </c>
      <c r="D4029" s="2"/>
    </row>
    <row r="4030">
      <c r="A4030" s="1" t="s">
        <v>6082</v>
      </c>
      <c r="B4030" s="1" t="s">
        <v>6083</v>
      </c>
      <c r="C4030" s="2" t="str">
        <f>IFERROR(__xludf.DUMMYFUNCTION("GOOGLETRANSLATE(B4030, ""en"", ""vi"")"),"Đoạn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[[T01I12M23E34_45S56I67G78N89"&amp;"A90T01U12R23E34]4 t5im6e 7si8gn9at0ur1e2], góp phần tạo nên nhịp điệu độc đáo và bố cục tổng thể. Những yếu tố này kết hợp với nhau để tạo thành một bản nhạc đáng nhớ và hấp dẫn.")</f>
        <v>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[[T01I12M23E34_45S56I67G78N89A90T01U12R23E34]4 t5im6e 7si8gn9at0ur1e2], góp phần tạo nên nhịp điệu độc đáo và bố cục tổng thể. Những yếu tố này kết hợp với nhau để tạo thành một bản nhạc đáng nhớ và hấp dẫn.</v>
      </c>
      <c r="D4030" s="2"/>
    </row>
    <row r="4031">
      <c r="A4031" s="1" t="s">
        <v>6084</v>
      </c>
      <c r="B4031" s="1" t="s">
        <v>6085</v>
      </c>
      <c r="C4031" s="2" t="str">
        <f>IFERROR(__xludf.DUMMYFUNCTION("GOOGLETRANSLATE(B4031, ""en"", ""vi"")"),"Loại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tro"&amp;"ng [T1M213] giây và phong cách của nó tương tự như [A1R2T3I4S5T6]. Nhìn chung, sự kết hợp giữa cao độ, cách sử dụng nhạc cụ và [ke0y1] mang lại cho âm nhạc một nét đặc biệt gợi nhớ đến phong cách của [A1R2T3I4S5T6].")</f>
        <v>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trong [T1M213] giây và phong cách của nó tương tự như [A1R2T3I4S5T6]. Nhìn chung, sự kết hợp giữa cao độ, cách sử dụng nhạc cụ và [ke0y1] mang lại cho âm nhạc một nét đặc biệt gợi nhớ đến phong cách của [A1R2T3I4S5T6].</v>
      </c>
      <c r="D4031" s="2"/>
    </row>
    <row r="4032">
      <c r="A4032" s="1" t="s">
        <v>4985</v>
      </c>
      <c r="B4032" s="1" t="s">
        <v>6086</v>
      </c>
      <c r="C4032" s="2" t="str">
        <f>IFERROR(__xludf.DUMMYFUNCTION("GOOGLETRANSLATE(B4032, ""en"", ""vi"")"),"Bài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nà"&amp;"y, khiến nó trở thành một sự bổ sung độc đáo và có lẽ là bất ngờ cho danh sách phát của bạn.")</f>
        <v>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này, khiến nó trở thành một sự bổ sung độc đáo và có lẽ là bất ngờ cho danh sách phát của bạn.</v>
      </c>
      <c r="D4032" s="2"/>
    </row>
    <row r="4033">
      <c r="A4033" s="1" t="s">
        <v>6087</v>
      </c>
      <c r="B4033" s="1" t="s">
        <v>6088</v>
      </c>
      <c r="C4033" s="2" t="str">
        <f>IFERROR(__xludf.DUMMYFUNCTION("GOOGLETRANSLATE(B4033, ""en"", ""vi"")"),"Dải cao độ của [R1A2N3G4E5] [oc0ta1ve2s3] tạo thêm nét đặc biệt cho âm nhạc, nhấn mạnh chiều sâu cảm xúc của nó, trong khi [[K01E12Y23]3 k4ey5] mang lại âm thanh mạnh mẽ và đáng nhớ. Trải dài [[N01U12M23_34B45A56R67S78]8 b9ar0s1], nhịp điệu của âm nhạc rấ"&amp;"t sống động, tạo nên trải nghiệm quyến rũ.")</f>
        <v>Dải cao độ của [R1A2N3G4E5] [oc0ta1ve2s3] tạo thêm nét đặc biệt cho âm nhạc, nhấn mạnh chiều sâu cảm xúc của nó, trong khi [[K01E12Y23]3 k4ey5] mang lại âm thanh mạnh mẽ và đáng nhớ. Trải dài [[N01U12M23_34B45A56R67S78]8 b9ar0s1], nhịp điệu của âm nhạc rất sống động, tạo nên trải nghiệm quyến rũ.</v>
      </c>
      <c r="D4033" s="2"/>
    </row>
    <row r="4034">
      <c r="A4034" s="1" t="s">
        <v>4755</v>
      </c>
      <c r="B4034" s="1" t="s">
        <v>6089</v>
      </c>
      <c r="C4034" s="2" t="str">
        <f>IFERROR(__xludf.DUMMYFUNCTION("GOOGLETRANSLATE(B4034, ""en"", ""vi"")"),"Trong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v"&amp;"à khác biệt của nó với các bản nhạc khác.")</f>
        <v>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và khác biệt của nó với các bản nhạc khác.</v>
      </c>
      <c r="D4034" s="2"/>
    </row>
    <row r="4035">
      <c r="A4035" s="1" t="s">
        <v>6090</v>
      </c>
      <c r="B4035" s="1" t="s">
        <v>6091</v>
      </c>
      <c r="C4035" s="2" t="str">
        <f>IFERROR(__xludf.DUMMYFUNCTION("GOOGLETRANSLATE(B4035, ""en"", ""vi"")"),"Trong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nhi"&amp;"ều nhạc cụ khác nhau, giúp tăng thêm chiều sâu và độ phức tạp cho âm thanh tổng thể.")</f>
        <v>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nhiều nhạc cụ khác nhau, giúp tăng thêm chiều sâu và độ phức tạp cho âm thanh tổng thể.</v>
      </c>
      <c r="D4035" s="2"/>
    </row>
    <row r="4036">
      <c r="A4036" s="1" t="s">
        <v>6092</v>
      </c>
      <c r="B4036" s="1" t="s">
        <v>6093</v>
      </c>
      <c r="C4036" s="2" t="str">
        <f>IFERROR(__xludf.DUMMYFUNCTION("GOOGLETRANSLATE(B4036, ""en"", ""vi"")"),"Bài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hưởng"&amp;" nặng nề bởi thể loại [G1E2N3R4E5], mang đến cho nó một hương vị riêng biệt khiến nó trở nên khác biệt so với các thể loại nhạc khác.")</f>
        <v>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 nặng nề bởi thể loại [G1E2N3R4E5], mang đến cho nó một hương vị riêng biệt khiến nó trở nên khác biệt so với các thể loại nhạc khác.</v>
      </c>
      <c r="D4036" s="2"/>
    </row>
    <row r="4037">
      <c r="A4037" s="1" t="s">
        <v>6094</v>
      </c>
      <c r="B4037" s="1" t="s">
        <v>6095</v>
      </c>
      <c r="C4037" s="2" t="str">
        <f>IFERROR(__xludf.DUMMYFUNCTION("GOOGLETRANSLATE(B4037, ""en"", ""vi"")"),"Với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khoả"&amp;"ng [[N01U12M23_34B45A56R67S78]8 b9ar0s1] trong bố cục hấp dẫn này.")</f>
        <v>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khoảng [[N01U12M23_34B45A56R67S78]8 b9ar0s1] trong bố cục hấp dẫn này.</v>
      </c>
      <c r="D4037" s="2"/>
    </row>
    <row r="4038">
      <c r="A4038" s="1" t="s">
        <v>2565</v>
      </c>
      <c r="B4038" s="1" t="s">
        <v>6096</v>
      </c>
      <c r="C4038" s="2" t="str">
        <f>IFERROR(__xludf.DUMMYFUNCTION("GOOGLETRANSLATE(B4038, ""en"", ""vi"")"),"Loại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và"&amp;"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[[N01U12M23_34B45A56R6"&amp;"7S78]8 b9ar0s1], bản nhạc này là sự kết hợp tuyệt vời của nhiều yếu tố âm nhạc khác nhau kết hợp với nhau để tạo nên một bản nhạc thực sự quyến rũ.")</f>
        <v>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[[N01U12M23_34B45A56R67S78]8 b9ar0s1], bản nhạc này là sự kết hợp tuyệt vời của nhiều yếu tố âm nhạc khác nhau kết hợp với nhau để tạo nên một bản nhạc thực sự quyến rũ.</v>
      </c>
      <c r="D4038" s="2"/>
    </row>
    <row r="4039">
      <c r="A4039" s="1" t="s">
        <v>6097</v>
      </c>
      <c r="B4039" s="1" t="s">
        <v>6098</v>
      </c>
      <c r="C4039" s="2" t="str">
        <f>IFERROR(__xludf.DUMMYFUNCTION("GOOGLETRANSLATE(B4039, ""en"", ""vi"")"),"Bài hát này có chất lượng cảm xúc độc đáo do sử dụng [[K01E12Y23]3 k4ey5], mặc dù thực tế là phần giai điệu không tập trung vào âm thanh của [I1N2S3T4R5U6M7E8N9T0]. Bài hát phát trong [T1M213] giây, giúp người nghe có thể trải nghiệm trọn vẹn chiều sâu cả"&amp;"m xúc của bản nhạc.")</f>
        <v>Bài hát này có chất lượng cảm xúc độc đáo do sử dụng [[K01E12Y23]3 k4ey5], mặc dù thực tế là phần giai điệu không tập trung vào âm thanh của [I1N2S3T4R5U6M7E8N9T0]. Bài hát phát trong [T1M213] giây, giúp người nghe có thể trải nghiệm trọn vẹn chiều sâu cảm xúc của bản nhạc.</v>
      </c>
      <c r="D4039" s="2"/>
    </row>
    <row r="4040">
      <c r="A4040" s="1" t="s">
        <v>2533</v>
      </c>
      <c r="B4040" s="1" t="s">
        <v>6099</v>
      </c>
      <c r="C4040" s="2" t="str">
        <f>IFERROR(__xludf.DUMMYFUNCTION("GOOGLETRANSLATE(B4040, ""en"", ""vi"")"),"Bản nhạc này là sự thể hiện phạm vi cao độ trải dài [R1A2N3G4E5] [oc0ta1ve2s3]. Nó có tính năng [[K01E12Y23]3 k4ey5], giúp tăng thêm hương vị độc đáo cho âm nhạc. Bài hát phát trong [T1M213] giây với nhịp độ rất nhanh [te0mp1o2]. Không có [I1N2S3T4R5U6M7E"&amp;"8N9T0S1]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[[N01"&amp;"U12M23_34B45A56R67S78]8 b9ar0s1], mang lại cảm giác có cấu trúc và nhịp nhàng.")</f>
        <v>Bản nhạc này là sự thể hiện phạm vi cao độ trải dài [R1A2N3G4E5] [oc0ta1ve2s3]. Nó có tính năng [[K01E12Y23]3 k4ey5], giúp tăng thêm hương vị độc đáo cho âm nhạc. Bài hát phát trong [T1M213] giây với nhịp độ rất nhanh [te0mp1o2]. Không có [I1N2S3T4R5U6M7E8N9T0S1]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[[N01U12M23_34B45A56R67S78]8 b9ar0s1], mang lại cảm giác có cấu trúc và nhịp nhàng.</v>
      </c>
      <c r="D4040" s="2"/>
    </row>
    <row r="4041">
      <c r="A4041" s="1" t="s">
        <v>6100</v>
      </c>
      <c r="B4041" s="1" t="s">
        <v>6101</v>
      </c>
      <c r="C4041" s="2" t="str">
        <f>IFERROR(__xludf.DUMMYFUNCTION("GOOGLETRANSLATE(B4041, ""en"", ""vi"")"),"[ke0y1]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"&amp;"hát bao gồm [[N01U12M23_34B45A56R67S78]8 b9ar0s1], kết hợp tất cả các yếu tố này để tạo nên một bản nhạc gắn kết.")</f>
        <v>[ke0y1]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hát bao gồm [[N01U12M23_34B45A56R67S78]8 b9ar0s1], kết hợp tất cả các yếu tố này để tạo nên một bản nhạc gắn kết.</v>
      </c>
      <c r="D4041" s="2"/>
    </row>
    <row r="4042">
      <c r="A4042" s="1" t="s">
        <v>6102</v>
      </c>
      <c r="B4042" s="1" t="s">
        <v>6103</v>
      </c>
      <c r="C4042" s="2" t="str">
        <f>IFERROR(__xludf.DUMMYFUNCTION("GOOGLETRANSLATE(B4042, ""en"", ""vi"")"),"Âm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t"&amp;"oàn bộ bố cục.")</f>
        <v>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toàn bộ bố cục.</v>
      </c>
      <c r="D4042" s="2"/>
    </row>
    <row r="4043">
      <c r="A4043" s="1" t="s">
        <v>523</v>
      </c>
      <c r="B4043" s="1" t="s">
        <v>6104</v>
      </c>
      <c r="C4043" s="2" t="str">
        <f>IFERROR(__xludf.DUMMYFUNCTION("GOOGLETRANSLATE(B4043, ""en"", ""vi"")"),"Lựa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"&amp;"nghe.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"&amp;"để tạo ra trải nghiệm âm nhạc mạnh mẽ gây được tiếng vang với khán giả.")</f>
        <v>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để tạo ra trải nghiệm âm nhạc mạnh mẽ gây được tiếng vang với khán giả.</v>
      </c>
      <c r="D4043" s="2"/>
    </row>
    <row r="4044">
      <c r="A4044" s="1" t="s">
        <v>1204</v>
      </c>
      <c r="B4044" s="1" t="s">
        <v>6105</v>
      </c>
      <c r="C4044" s="2" t="str">
        <f>IFERROR(__xludf.DUMMYFUNCTION("GOOGLETRANSLATE(B4044, ""en"", ""vi"")"),"Việc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dẫ"&amp;"n,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"&amp;"cầu của bạn.")</f>
        <v>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cầu của bạn.</v>
      </c>
      <c r="D4044" s="2"/>
    </row>
    <row r="4045">
      <c r="A4045" s="1" t="s">
        <v>897</v>
      </c>
      <c r="B4045" s="1" t="s">
        <v>6106</v>
      </c>
      <c r="C4045" s="2" t="str">
        <f>IFERROR(__xludf.DUMMYFUNCTION("GOOGLETRANSLATE(B4045, ""en"", ""vi"")"),"Với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nghiệm"&amp;" luôn hấp dẫn. Nhịp điệu trong bài hát này cực kỳ kích thích, được bổ sung bằng việc sử dụng [I1N2S3T4R5U6M7E8N9T0S1] trong phần trình diễn âm nhạc. Được đặt trong [T1I2M3E4_5S6I7G8N9A0T1U2R3E4], thước đo của âm nhạc, nó duy trì [te0mp1o2] thoải mái. Hơn "&amp;"nữa, âm nhạc này vượt ra ngoài ranh giới của thể loại [G1E2N3R4E5] truyền thống, mang đến âm thanh độc đáo và sáng tạo.")</f>
        <v>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 luôn hấp dẫn. Nhịp điệu trong bài hát này cực kỳ kích thích, được bổ sung bằng việc sử dụng [I1N2S3T4R5U6M7E8N9T0S1] trong phần trình diễn âm nhạc. Được đặt trong [T1I2M3E4_5S6I7G8N9A0T1U2R3E4], thước đo của âm nhạc, nó duy trì [te0mp1o2] thoải mái. Hơn nữa, âm nhạc này vượt ra ngoài ranh giới của thể loại [G1E2N3R4E5] truyền thống, mang đến âm thanh độc đáo và sáng tạo.</v>
      </c>
      <c r="D4045" s="2"/>
    </row>
    <row r="4046">
      <c r="A4046" s="1" t="s">
        <v>154</v>
      </c>
      <c r="B4046" s="1" t="s">
        <v>6107</v>
      </c>
      <c r="C4046" s="2" t="str">
        <f>IFERROR(__xludf.DUMMYFUNCTION("GOOGLETRANSLATE(B4046, ""en"", ""vi"")"),"Nhạc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tạp"&amp;"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c"&amp;"ủa một dàn nhạc, nhạc cụ là một thành phần thiết yếu của sự biểu đạt và sáng tạo âm nhạc.")</f>
        <v>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của một dàn nhạc, nhạc cụ là một thành phần thiết yếu của sự biểu đạt và sáng tạo âm nhạc.</v>
      </c>
      <c r="D4046" s="2"/>
    </row>
    <row r="4047">
      <c r="A4047" s="1" t="s">
        <v>202</v>
      </c>
      <c r="B4047" s="1" t="s">
        <v>6108</v>
      </c>
      <c r="C4047" s="2" t="str">
        <f>IFERROR(__xludf.DUMMYFUNCTION("GOOGLETRANSLATE(B4047, ""en"", ""vi"")"),"Việc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nghiệ"&amp;"m âm nhạc sôi động và lôi cuốn cho người nghe.")</f>
        <v>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nghiệm âm nhạc sôi động và lôi cuốn cho người nghe.</v>
      </c>
      <c r="D4047" s="2"/>
    </row>
    <row r="4048">
      <c r="A4048" s="1" t="s">
        <v>6109</v>
      </c>
      <c r="B4048" s="1" t="s">
        <v>6110</v>
      </c>
      <c r="C4048" s="2" t="str">
        <f>IFERROR(__xludf.DUMMYFUNCTION("GOOGLETRANSLATE(B4048, ""en"", ""vi"")"),"Việc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"&amp;"[I1N2S3T4R5U6M7E8N9T0S1]. Cùng với nhau, những yếu tố này tạo thành một trải nghiệm âm nhạc độc đáo, khác xa với chuẩn mực của âm nhạc [G1E2N3R4E5].")</f>
        <v>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[I1N2S3T4R5U6M7E8N9T0S1]. Cùng với nhau, những yếu tố này tạo thành một trải nghiệm âm nhạc độc đáo, khác xa với chuẩn mực của âm nhạc [G1E2N3R4E5].</v>
      </c>
      <c r="D4048" s="2"/>
    </row>
    <row r="4049">
      <c r="A4049" s="1" t="s">
        <v>2341</v>
      </c>
      <c r="B4049" s="1" t="s">
        <v>6111</v>
      </c>
      <c r="C4049" s="2" t="str">
        <f>IFERROR(__xludf.DUMMYFUNCTION("GOOGLETRANSLATE(B4049, ""en"", ""vi"")"),"Việc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"&amp;"đối với âm nhạc, với bài hát kéo dài khoảng [[N01U12M23_34B45A56R67S78]8 b9ar0s1]. Cùng với nhau, những yếu tố này tạo thành một tác phẩm âm nhạc độc đáo với tâm trạng và tính cách cụ thể.")</f>
        <v>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đối với âm nhạc, với bài hát kéo dài khoảng [[N01U12M23_34B45A56R67S78]8 b9ar0s1]. Cùng với nhau, những yếu tố này tạo thành một tác phẩm âm nhạc độc đáo với tâm trạng và tính cách cụ thể.</v>
      </c>
      <c r="D4049" s="2"/>
    </row>
    <row r="4050">
      <c r="A4050" s="1" t="s">
        <v>981</v>
      </c>
      <c r="B4050" s="1" t="s">
        <v>6112</v>
      </c>
      <c r="C4050" s="2" t="str">
        <f>IFERROR(__xludf.DUMMYFUNCTION("GOOGLETRANSLATE(B4050, ""en"", ""vi"")"),"Bản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liê"&amp;"n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"&amp;"hút sự chú ý của người nghe bằng dải động và cường độ cao [te0mp1o2].")</f>
        <v>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hút sự chú ý của người nghe bằng dải động và cường độ cao [te0mp1o2].</v>
      </c>
      <c r="D4050" s="2"/>
    </row>
    <row r="4051">
      <c r="A4051" s="1" t="s">
        <v>6113</v>
      </c>
      <c r="B4051" s="1" t="s">
        <v>6114</v>
      </c>
      <c r="C4051" s="2" t="str">
        <f>IFERROR(__xludf.DUMMYFUNCTION("GOOGLETRANSLATE(B4051, ""en"", ""vi"")"),"Phạm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[T1"&amp;"I2M3E4_5S6I7G8N9A0T1U2R3E4].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tá"&amp;"c năng động và hấp dẫn.")</f>
        <v>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tác năng động và hấp dẫn.</v>
      </c>
      <c r="D4051" s="2"/>
    </row>
    <row r="4052">
      <c r="A4052" s="1" t="s">
        <v>618</v>
      </c>
      <c r="B4052" s="1" t="s">
        <v>6115</v>
      </c>
      <c r="C4052" s="2" t="str">
        <f>IFERROR(__xludf.DUMMYFUNCTION("GOOGLETRANSLATE(B4052, ""en"", ""vi"")"),"Nó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"&amp;"thể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"&amp;"vời.")</f>
        <v>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vời.</v>
      </c>
      <c r="D4052" s="2"/>
    </row>
    <row r="4053">
      <c r="A4053" s="1" t="s">
        <v>1037</v>
      </c>
      <c r="B4053" s="1" t="s">
        <v>6116</v>
      </c>
      <c r="C4053" s="2" t="str">
        <f>IFERROR(__xludf.DUMMYFUNCTION("GOOGLETRANSLATE(B4053, ""en"", ""vi"")"),"Bài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nhịp"&amp;"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nh"&amp;"ạc sĩ có thể chọn sử dụng [ti0me1 s2ig3na4tu5re6] không phổ biến để thể hiện nghệ thuật hoặc để tạo tâm trạng hoặc hiệu ứng cụ thể trong âm nhạc của họ.")</f>
        <v>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nhạc sĩ có thể chọn sử dụng [ti0me1 s2ig3na4tu5re6] không phổ biến để thể hiện nghệ thuật hoặc để tạo tâm trạng hoặc hiệu ứng cụ thể trong âm nhạc của họ.</v>
      </c>
      <c r="D4053" s="2"/>
    </row>
    <row r="4054">
      <c r="A4054" s="1" t="s">
        <v>1199</v>
      </c>
      <c r="B4054" s="1" t="s">
        <v>6117</v>
      </c>
      <c r="C4054" s="2" t="str">
        <f>IFERROR(__xludf.DUMMYFUNCTION("GOOGLETRANSLATE(B4054, ""en"", ""vi"")"),"Phạm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"&amp;"thể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t"&amp;"ốc độ và sự khác biệt với phong cách [G1E2N3R4E5] truyền thống, bản nhạc này nổi bật như một sáng tác hấp dẫn và không thể nhận ra.")</f>
        <v>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tốc độ và sự khác biệt với phong cách [G1E2N3R4E5] truyền thống, bản nhạc này nổi bật như một sáng tác hấp dẫn và không thể nhận ra.</v>
      </c>
      <c r="D4054" s="2"/>
    </row>
    <row r="4055">
      <c r="A4055" s="1" t="s">
        <v>320</v>
      </c>
      <c r="B4055" s="1" t="s">
        <v>6118</v>
      </c>
      <c r="C4055" s="2" t="str">
        <f>IFERROR(__xludf.DUMMYFUNCTION("GOOGLETRANSLATE(B4055, ""en"", ""vi"")"),"Việc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thể"&amp;" của bản nhạc, thể hiện tầm quan trọng của cả [ke0y1] âm nhạc và cấu trúc trong việc tạo ra trải nghiệm thính giác độc đáo.")</f>
        <v>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 của bản nhạc, thể hiện tầm quan trọng của cả [ke0y1] âm nhạc và cấu trúc trong việc tạo ra trải nghiệm thính giác độc đáo.</v>
      </c>
      <c r="D4055" s="2"/>
    </row>
    <row r="4056">
      <c r="A4056" s="1" t="s">
        <v>665</v>
      </c>
      <c r="B4056" s="1" t="s">
        <v>6119</v>
      </c>
      <c r="C4056" s="2" t="str">
        <f>IFERROR(__xludf.DUMMYFUNCTION("GOOGLETRANSLATE(B4056, ""en"", ""vi"")"),"Bản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[I1N"&amp;"2S3T4R5U6M7E8N9T0S1] và có [[T01I12M23E34_45S56I67G78N89A90T01U12R23E34]4 t5im6e 7si8gn9at0ur1e2]. Mặc dù có nhịp điệu nhanh nhưng bài hát không phải là một ví dụ điển hình cho phong cách [G1E2N3R4E5].")</f>
        <v>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[I1N2S3T4R5U6M7E8N9T0S1] và có [[T01I12M23E34_45S56I67G78N89A90T01U12R23E34]4 t5im6e 7si8gn9at0ur1e2]. Mặc dù có nhịp điệu nhanh nhưng bài hát không phải là một ví dụ điển hình cho phong cách [G1E2N3R4E5].</v>
      </c>
      <c r="D4056" s="2"/>
    </row>
    <row r="4057">
      <c r="A4057" s="1" t="s">
        <v>2626</v>
      </c>
      <c r="B4057" s="1" t="s">
        <v>6120</v>
      </c>
      <c r="C4057" s="2" t="str">
        <f>IFERROR(__xludf.DUMMYFUNCTION("GOOGLETRANSLATE(B4057, ""en"", ""vi"")"),"Âm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há"&amp;"t là [T1M213] giây và bạn có thể nghe thấy tổng cộng [[N01U12M23_34B45A56R67S78]8 b9ar0s1].")</f>
        <v>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hát là [T1M213] giây và bạn có thể nghe thấy tổng cộng [[N01U12M23_34B45A56R67S78]8 b9ar0s1].</v>
      </c>
      <c r="D4057" s="2"/>
    </row>
    <row r="4058">
      <c r="A4058" s="1" t="s">
        <v>41</v>
      </c>
      <c r="B4058" s="1" t="s">
        <v>6121</v>
      </c>
      <c r="C4058" s="2" t="str">
        <f>IFERROR(__xludf.DUMMYFUNCTION("GOOGLETRANSLATE(B4058, ""en"", ""vi"")"),"Bài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tổn"&amp;"g thể khi nghe bài hát.")</f>
        <v>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tổng thể khi nghe bài hát.</v>
      </c>
      <c r="D4058" s="2"/>
    </row>
    <row r="4059">
      <c r="A4059" s="1" t="s">
        <v>1130</v>
      </c>
      <c r="B4059" s="1" t="s">
        <v>6122</v>
      </c>
      <c r="C4059" s="2" t="str">
        <f>IFERROR(__xludf.DUMMYFUNCTION("GOOGLETRANSLATE(B4059, ""en"", ""vi"")"),"Phong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giây"&amp;"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b"&amp;"ài hát vẫn tạo ra cảm giác yên bình. Nhìn chung, bài hát này thể hiện những gì hay nhất trong thể loại của nó, mang đến trải nghiệm âm nhạc thú vị và vượt thời gian.")</f>
        <v>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bài hát vẫn tạo ra cảm giác yên bình. Nhìn chung, bài hát này thể hiện những gì hay nhất trong thể loại của nó, mang đến trải nghiệm âm nhạc thú vị và vượt thời gian.</v>
      </c>
      <c r="D4059" s="2"/>
    </row>
    <row r="4060">
      <c r="A4060" s="1" t="s">
        <v>6123</v>
      </c>
      <c r="B4060" s="1" t="s">
        <v>6124</v>
      </c>
      <c r="C4060" s="2" t="str">
        <f>IFERROR(__xludf.DUMMYFUNCTION("GOOGLETRANSLATE(B4060, ""en"", ""vi"")"),"Phạm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điệu"&amp;"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[[N01U"&amp;"12M23_34B45A56R67S78]8 b9ar0s1] trong bài hát này.")</f>
        <v>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[[N01U12M23_34B45A56R67S78]8 b9ar0s1] trong bài hát này.</v>
      </c>
      <c r="D4060" s="2"/>
    </row>
    <row r="4061">
      <c r="A4061" s="1" t="s">
        <v>271</v>
      </c>
      <c r="B4061" s="1" t="s">
        <v>6125</v>
      </c>
      <c r="C4061" s="2" t="str">
        <f>IFERROR(__xludf.DUMMYFUNCTION("GOOGLETRANSLATE(B4061, ""en"", ""vi"")"),"Dải cao độ của [R1A2N3G4E5] [oc0ta1ve2s3] tạo thêm nét đặc biệt cho âm nhạc, nhấn mạnh chiều sâu cảm xúc của nó, trong khi [[K01E12Y23]3 k4ey5] mang lại âm thanh mạnh mẽ và đáng nhớ. Với thời lượng chạy là [T1M213] giây, nhịp điệu êm dịu và nhẹ nhàng của "&amp;"bài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hiện"&amp;" nét đặc trưng của phong cách [G1E2N3R4E5].")</f>
        <v>Dải cao độ của [R1A2N3G4E5] [oc0ta1ve2s3] tạo thêm nét đặc biệt cho âm nhạc, nhấn mạnh chiều sâu cảm xúc của nó, trong khi [[K01E12Y23]3 k4ey5] mang lại âm thanh mạnh mẽ và đáng nhớ. Với thời lượng chạy là [T1M213] giây, nhịp điệu êm dịu và nhẹ nhàng của 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 nét đặc trưng của phong cách [G1E2N3R4E5].</v>
      </c>
      <c r="D4061" s="2"/>
    </row>
    <row r="4062">
      <c r="A4062" s="1" t="s">
        <v>3875</v>
      </c>
      <c r="B4062" s="1" t="s">
        <v>6126</v>
      </c>
      <c r="C4062" s="2" t="str">
        <f>IFERROR(__xludf.DUMMYFUNCTION("GOOGLETRANSLATE(B4062, ""en"", ""vi"")"),"Âm nhạc được phát nhanh là sự lựa chọn có chủ ý cho bài hát này, cố tình loại trừ một số nhạc cụ nhất định.")</f>
        <v>Âm nhạc được phát nhanh là sự lựa chọn có chủ ý cho bài hát này, cố tình loại trừ một số nhạc cụ nhất định.</v>
      </c>
      <c r="D4062" s="2"/>
    </row>
    <row r="4063">
      <c r="A4063" s="1" t="s">
        <v>3816</v>
      </c>
      <c r="B4063" s="1" t="s">
        <v>6127</v>
      </c>
      <c r="C4063" s="2" t="str">
        <f>IFERROR(__xludf.DUMMYFUNCTION("GOOGLETRANSLATE(B4063, ""en"", ""vi"")"),"Âm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há"&amp;"t này, càng làm tăng thêm sự độc đáo và khác biệt của nó. Nhìn chung, bản nhạc này là một tác phẩm quyến rũ và giàu cảm xúc, nổi bật với cách bố cục độc đáo.")</f>
        <v>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hát này, càng làm tăng thêm sự độc đáo và khác biệt của nó. Nhìn chung, bản nhạc này là một tác phẩm quyến rũ và giàu cảm xúc, nổi bật với cách bố cục độc đáo.</v>
      </c>
      <c r="D4063" s="2"/>
    </row>
    <row r="4064">
      <c r="A4064" s="1" t="s">
        <v>3208</v>
      </c>
      <c r="B4064" s="1" t="s">
        <v>6128</v>
      </c>
      <c r="C4064" s="2" t="str">
        <f>IFERROR(__xludf.DUMMYFUNCTION("GOOGLETRANSLATE(B4064, ""en"", ""vi"")"),"Bài này có tốc độ vừa phải và có tính năng [[N01U12M23_34B45A56R67S78]8 b9ar0s1]. Tổng cộng bài hát dài [T1M213] giây.")</f>
        <v>Bài này có tốc độ vừa phải và có tính năng [[N01U12M23_34B45A56R67S78]8 b9ar0s1]. Tổng cộng bài hát dài [T1M213] giây.</v>
      </c>
      <c r="D4064" s="2"/>
    </row>
    <row r="4065">
      <c r="A4065" s="1" t="s">
        <v>5683</v>
      </c>
      <c r="B4065" s="1" t="s">
        <v>6129</v>
      </c>
      <c r="C4065" s="2" t="str">
        <f>IFERROR(__xludf.DUMMYFUNCTION("GOOGLETRANSLATE(B4065, ""en"", ""vi"")"),"Bản nhạc thể hiện phạm vi cao độ trong [R1A2N3G4E5] [oc0ta1ve2s3] và quyến rũ với lựa chọn [[K01E12Y23]3 k4ey5], mang lại trải nghiệm quyến rũ và đáng nhớ. Nó sử dụng [[T01I12M23E34_45S56I67G78N89A90T01U12R23E34]4 t5im6e 7si8gn9at0ur1e2], giúp nâng cao bố"&amp;" cục. Phong phú hơn nhờ sử dụng [I1N2S3T4R5U6M7E8N9T0S1], âm nhạc duy trì mức [te0mp1o2] vừa phải xuyên suốt, trải dài [[N01U12M23_34B45A56R67S78]8 b9ar0s1] trong bài hát này.")</f>
        <v>Bản nhạc thể hiện phạm vi cao độ trong [R1A2N3G4E5] [oc0ta1ve2s3] và quyến rũ với lựa chọn [[K01E12Y23]3 k4ey5], mang lại trải nghiệm quyến rũ và đáng nhớ. Nó sử dụng [[T01I12M23E34_45S56I67G78N89A90T01U12R23E34]4 t5im6e 7si8gn9at0ur1e2], giúp nâng cao bố cục. Phong phú hơn nhờ sử dụng [I1N2S3T4R5U6M7E8N9T0S1], âm nhạc duy trì mức [te0mp1o2] vừa phải xuyên suốt, trải dài [[N01U12M23_34B45A56R67S78]8 b9ar0s1] trong bài hát này.</v>
      </c>
      <c r="D4065" s="2"/>
    </row>
    <row r="4066">
      <c r="A4066" s="1" t="s">
        <v>6130</v>
      </c>
      <c r="B4066" s="1" t="s">
        <v>6131</v>
      </c>
      <c r="C4066" s="2" t="str">
        <f>IFERROR(__xludf.DUMMYFUNCTION("GOOGLETRANSLATE(B4066, ""en"", ""vi"")"),"Bản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và"&amp;" độc đáo.")</f>
        <v>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 độc đáo.</v>
      </c>
      <c r="D4066" s="2"/>
    </row>
    <row r="4067">
      <c r="A4067" s="1" t="s">
        <v>956</v>
      </c>
      <c r="B4067" s="1" t="s">
        <v>6132</v>
      </c>
      <c r="C4067" s="2" t="str">
        <f>IFERROR(__xludf.DUMMYFUNCTION("GOOGLETRANSLATE(B4067, ""en"", ""vi"")"),"Bản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này"&amp;"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ngư"&amp;"ời nghe.")</f>
        <v>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người nghe.</v>
      </c>
      <c r="D4067" s="2"/>
    </row>
    <row r="4068">
      <c r="A4068" s="1" t="s">
        <v>5034</v>
      </c>
      <c r="B4068" s="1" t="s">
        <v>6133</v>
      </c>
      <c r="C4068" s="2" t="str">
        <f>IFERROR(__xludf.DUMMYFUNCTION("GOOGLETRANSLATE(B4068, ""en"", ""vi"")"),"Dải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[I1N2S3T4R5U6M7E8N9T0S1"&amp;"]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f>
        <v>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v>
      </c>
      <c r="D4068" s="2"/>
    </row>
    <row r="4069">
      <c r="A4069" s="1" t="s">
        <v>797</v>
      </c>
      <c r="B4069" s="1" t="s">
        <v>6134</v>
      </c>
      <c r="C4069" s="2" t="str">
        <f>IFERROR(__xludf.DUMMYFUNCTION("GOOGLETRANSLATE(B4069, ""en"", ""vi"")"),"Nhạc bao gồm [[N01U12M23_34B45A56R67S78]8 b9ar0s1].")</f>
        <v>Nhạc bao gồm [[N01U12M23_34B45A56R67S78]8 b9ar0s1].</v>
      </c>
      <c r="D4069" s="2"/>
    </row>
    <row r="4070">
      <c r="A4070" s="1" t="s">
        <v>2129</v>
      </c>
      <c r="B4070" s="1" t="s">
        <v>6135</v>
      </c>
      <c r="C4070" s="2" t="str">
        <f>IFERROR(__xludf.DUMMYFUNCTION("GOOGLETRANSLATE(B4070, ""en"", ""vi"")"),"Bài hát này có nhịp điệu rất mượt mà và thư giãn, được bổ sung thêm [I1N2S3T4R5U6M7E8N9T0S1]. Âm nhạc được nâng lên một tầm cao mới nhờ âm thanh du dương và đẹp đẽ của những nhạc cụ này, tạo ra bầu không khí vừa êm dịu vừa thú vị khi nghe. Sự kết hợp giữa"&amp;" nhịp điệu mượt mà và nhạc cụ phong phú khiến bài hát này trở thành sự lựa chọn hoàn hảo cho những ai muốn thư giãn và trốn thoát vào một thế giới thanh bình yên bình.")</f>
        <v>Bài hát này có nhịp điệu rất mượt mà và thư giãn, được bổ sung thêm [I1N2S3T4R5U6M7E8N9T0S1]. Âm nhạc được nâng lên một tầm cao mới nhờ âm thanh du dương và đẹp đẽ của những nhạc cụ này, tạo ra bầu không khí vừa êm dịu vừa thú vị khi nghe. Sự kết hợp giữa nhịp điệu mượt mà và nhạc cụ phong phú khiến bài hát này trở thành sự lựa chọn hoàn hảo cho những ai muốn thư giãn và trốn thoát vào một thế giới thanh bình yên bình.</v>
      </c>
      <c r="D4070" s="2"/>
    </row>
    <row r="4071">
      <c r="A4071" s="1" t="s">
        <v>6136</v>
      </c>
      <c r="B4071" s="1" t="s">
        <v>6137</v>
      </c>
      <c r="C4071" s="2" t="str">
        <f>IFERROR(__xludf.DUMMYFUNCTION("GOOGLETRANSLATE(B4071, ""en"", ""vi"")"),"Bản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[I1N2S"&amp;"3T4R5U6M7E8N9T0S1],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ch"&amp;"ảy tổng thể của nó.")</f>
        <v>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chảy tổng thể của nó.</v>
      </c>
      <c r="D4071" s="2"/>
    </row>
    <row r="4072">
      <c r="A4072" s="1" t="s">
        <v>6138</v>
      </c>
      <c r="B4072" s="1" t="s">
        <v>6139</v>
      </c>
      <c r="C4072" s="2" t="str">
        <f>IFERROR(__xludf.DUMMYFUNCTION("GOOGLETRANSLATE(B4072,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dị"&amp;"u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n"&amp;"hững nét đặc trưng của phong cách [G1E2N3R4E5] và khác với phong cách thông thường của [A1R2T3I4S5T6], khiến nó khác xa với âm thanh đặc trưng của họ.")</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những nét đặc trưng của phong cách [G1E2N3R4E5] và khác với phong cách thông thường của [A1R2T3I4S5T6], khiến nó khác xa với âm thanh đặc trưng của họ.</v>
      </c>
      <c r="D4072" s="2"/>
    </row>
    <row r="4073">
      <c r="A4073" s="1" t="s">
        <v>3043</v>
      </c>
      <c r="B4073" s="1" t="s">
        <v>6140</v>
      </c>
      <c r="C4073" s="2" t="str">
        <f>IFERROR(__xludf.DUMMYFUNCTION("GOOGLETRANSLATE(B4073, ""en"", ""vi"")"),"Âm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độ"&amp;"c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n"&amp;"ghiệm âm nhạc thực sự đặc biệt và đáng nhớ.")</f>
        <v>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nghiệm âm nhạc thực sự đặc biệt và đáng nhớ.</v>
      </c>
      <c r="D4073" s="2"/>
    </row>
    <row r="4074">
      <c r="A4074" s="1" t="s">
        <v>308</v>
      </c>
      <c r="B4074" s="1" t="s">
        <v>6141</v>
      </c>
      <c r="C4074" s="2" t="str">
        <f>IFERROR(__xludf.DUMMYFUNCTION("GOOGLETRANSLATE(B4074, ""en"", ""vi"")"),"Bài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qua"&amp;"n trọng [I1N2S3T4R5U6M7E8N9T0S1]. Sử dụng [ti0me1 s2ig3na4tu5re6 o7f 8[T91I02M13E24_35S46I57G68N79A80T91U02R13E24]3] không chuẩn, âm nhạc duy trì sự thoải mái [te0mp1o2] trong khi tỏa ra [E1M2O3T4I5O6N7].")</f>
        <v>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quan trọng [I1N2S3T4R5U6M7E8N9T0S1]. Sử dụng [ti0me1 s2ig3na4tu5re6 o7f 8[T91I02M13E24_35S46I57G68N79A80T91U02R13E24]3] không chuẩn, âm nhạc duy trì sự thoải mái [te0mp1o2] trong khi tỏa ra [E1M2O3T4I5O6N7].</v>
      </c>
      <c r="D4074" s="2"/>
    </row>
    <row r="4075">
      <c r="A4075" s="1" t="s">
        <v>603</v>
      </c>
      <c r="B4075" s="1" t="s">
        <v>6142</v>
      </c>
      <c r="C4075" s="2" t="str">
        <f>IFERROR(__xludf.DUMMYFUNCTION("GOOGLETRANSLATE(B4075, ""en"", ""vi"")"),"Bài hát có [te0mp1o2] vừa phải và thời gian chạy là [T1M213] giây.")</f>
        <v>Bài hát có [te0mp1o2] vừa phải và thời gian chạy là [T1M213] giây.</v>
      </c>
      <c r="D4075" s="2"/>
    </row>
    <row r="4076">
      <c r="A4076" s="1" t="s">
        <v>295</v>
      </c>
      <c r="B4076" s="1" t="s">
        <v>6143</v>
      </c>
      <c r="C4076" s="2" t="str">
        <f>IFERROR(__xludf.DUMMYFUNCTION("GOOGLETRANSLATE(B4076, ""en"", ""vi"")"),"Nhạc được sáng tác trong [[K01E12Y23]3 k4ey5] và cố tình loại trừ [I1N2S3T4R5U6M7E8N9T0S1] trong bài hát này.")</f>
        <v>Nhạc được sáng tác trong [[K01E12Y23]3 k4ey5] và cố tình loại trừ [I1N2S3T4R5U6M7E8N9T0S1] trong bài hát này.</v>
      </c>
      <c r="D4076" s="2"/>
    </row>
    <row r="4077">
      <c r="A4077" s="1" t="s">
        <v>6144</v>
      </c>
      <c r="B4077" s="1" t="s">
        <v>6145</v>
      </c>
      <c r="C4077" s="2" t="str">
        <f>IFERROR(__xludf.DUMMYFUNCTION("GOOGLETRANSLATE(B4077, ""en"", ""vi"")"),"Âm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đư"&amp;"ợc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bi"&amp;"ệt và quyến rũ.")</f>
        <v>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biệt và quyến rũ.</v>
      </c>
      <c r="D4077" s="2"/>
    </row>
    <row r="4078">
      <c r="A4078" s="1" t="s">
        <v>1140</v>
      </c>
      <c r="B4078" s="1" t="s">
        <v>6146</v>
      </c>
      <c r="C4078" s="2" t="str">
        <f>IFERROR(__xludf.DUMMYFUNCTION("GOOGLETRANSLATE(B4078,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mạn"&amp;"h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độ"&amp;"c đáo của nó.")</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độc đáo của nó.</v>
      </c>
      <c r="D4078" s="2"/>
    </row>
    <row r="4079">
      <c r="A4079" s="1" t="s">
        <v>170</v>
      </c>
      <c r="B4079" s="1" t="s">
        <v>6147</v>
      </c>
      <c r="C4079" s="2" t="str">
        <f>IFERROR(__xludf.DUMMYFUNCTION("GOOGLETRANSLATE(B4079, ""en"", ""vi"")"),"Bản nhạc này được phát ở tốc độ vừa phải và truyền tải âm thanh độc đáo và vang dội thông qua việc sử dụng [[K01E12Y23]3 k4ey5].")</f>
        <v>Bản nhạc này được phát ở tốc độ vừa phải và truyền tải âm thanh độc đáo và vang dội thông qua việc sử dụng [[K01E12Y23]3 k4ey5].</v>
      </c>
      <c r="D4079" s="2"/>
    </row>
    <row r="4080">
      <c r="A4080" s="1" t="s">
        <v>5158</v>
      </c>
      <c r="B4080" s="1" t="s">
        <v>6148</v>
      </c>
      <c r="C4080" s="2" t="str">
        <f>IFERROR(__xludf.DUMMYFUNCTION("GOOGLETRANSLATE(B4080, ""en"", ""vi"")"),"Dải cao độ nhỏ gọn của [R1A2N3G4E5] [oc0ta1ve2s3] kết hợp với [[T01I12M23E34_45S56I67G78N89A90T01U12R23E34]4 t5im6e 7si8gn9at0ur1e2] góp phần tạo nên nhịp điệu cực kỳ mãnh liệt và màn trình diễn âm nhạc tổng thể có sức ảnh hưởng và tập trung của bài hát n"&amp;"ày.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nhau để t"&amp;"ạo ra trải nghiệm âm nhạc đáng nhớ và mạnh mẽ cho người nghe.")</f>
        <v>Dải cao độ nhỏ gọn của [R1A2N3G4E5] [oc0ta1ve2s3] kết hợp với [[T01I12M23E34_45S56I67G78N89A90T01U12R23E34]4 t5im6e 7si8gn9at0ur1e2] góp phần tạo nên nhịp điệu cực kỳ mãnh liệt và màn trình diễn âm nhạc tổng thể có sức ảnh hưởng và tập trung của bài hát này.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nhau để tạo ra trải nghiệm âm nhạc đáng nhớ và mạnh mẽ cho người nghe.</v>
      </c>
      <c r="D4080" s="2"/>
    </row>
    <row r="4081">
      <c r="A4081" s="1" t="s">
        <v>6149</v>
      </c>
      <c r="B4081" s="1" t="s">
        <v>6150</v>
      </c>
      <c r="C4081" s="2" t="str">
        <f>IFERROR(__xludf.DUMMYFUNCTION("GOOGLETRANSLATE(B4081, ""en"", ""vi"")"),"Bản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khoả"&amp;"ng [[N01U12M23_34B45A56R67S78]8 b9ar0s1].")</f>
        <v>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khoảng [[N01U12M23_34B45A56R67S78]8 b9ar0s1].</v>
      </c>
      <c r="D4081" s="2"/>
    </row>
    <row r="4082">
      <c r="A4082" s="1" t="s">
        <v>5926</v>
      </c>
      <c r="B4082" s="1" t="s">
        <v>6151</v>
      </c>
      <c r="C4082" s="2" t="str">
        <f>IFERROR(__xludf.DUMMYFUNCTION("GOOGLETRANSLATE(B4082,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"&amp;"nhạc này thể hiện nhịp điệu sống động và cố tình loại trừ [I1N2S3T4R5U6M7E8N9T0S1]. Với [te0mp1o2] vừa phải, âm nhạc mang đậm phong cách [G1E2N3R4E5] truyền thống.")</f>
        <v>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nhạc này thể hiện nhịp điệu sống động và cố tình loại trừ [I1N2S3T4R5U6M7E8N9T0S1]. Với [te0mp1o2] vừa phải, âm nhạc mang đậm phong cách [G1E2N3R4E5] truyền thống.</v>
      </c>
      <c r="D4082" s="2"/>
    </row>
    <row r="4083">
      <c r="A4083" s="1" t="s">
        <v>932</v>
      </c>
      <c r="B4083" s="1" t="s">
        <v>6152</v>
      </c>
      <c r="C4083" s="2" t="str">
        <f>IFERROR(__xludf.DUMMYFUNCTION("GOOGLETRANSLATE(B4083, ""en"", ""vi"")"),"Dải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t"&amp;"ạo nên chất lượng cảm xúc độc đáo của âm nhạc, vốn là một khía cạnh xác định trong sáng tác của nó.")</f>
        <v>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tạo nên chất lượng cảm xúc độc đáo của âm nhạc, vốn là một khía cạnh xác định trong sáng tác của nó.</v>
      </c>
      <c r="D4083" s="2"/>
    </row>
    <row r="4084">
      <c r="A4084" s="1" t="s">
        <v>1057</v>
      </c>
      <c r="B4084" s="1" t="s">
        <v>6153</v>
      </c>
      <c r="C4084" s="2" t="str">
        <f>IFERROR(__xludf.DUMMYFUNCTION("GOOGLETRANSLATE(B4084, ""en"", ""vi"")"),"Bản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đ"&amp;"ược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f>
        <v>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v>
      </c>
      <c r="D4084" s="2"/>
    </row>
    <row r="4085">
      <c r="A4085" s="1" t="s">
        <v>6154</v>
      </c>
      <c r="B4085" s="1" t="s">
        <v>6155</v>
      </c>
      <c r="C4085" s="2" t="str">
        <f>IFERROR(__xludf.DUMMYFUNCTION("GOOGLETRANSLATE(B4085, ""en"", ""vi"")"),"Trải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"&amp;"trọng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thêm"&amp;" tính chất độc đáo và hấp dẫn của tác phẩm.")</f>
        <v>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 tính chất độc đáo và hấp dẫn của tác phẩm.</v>
      </c>
      <c r="D4085" s="2"/>
    </row>
    <row r="4086">
      <c r="A4086" s="1" t="s">
        <v>140</v>
      </c>
      <c r="B4086" s="1" t="s">
        <v>6156</v>
      </c>
      <c r="C4086" s="2" t="str">
        <f>IFERROR(__xludf.DUMMYFUNCTION("GOOGLETRANSLATE(B4086, ""en"", ""vi"")"),"Bản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s2ig3"&amp;"na4tu5re6]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thống"&amp;".")</f>
        <v>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v>
      </c>
      <c r="D4086" s="2"/>
    </row>
    <row r="4087">
      <c r="A4087" s="1" t="s">
        <v>675</v>
      </c>
      <c r="B4087" s="1" t="s">
        <v>6157</v>
      </c>
      <c r="C4087" s="2" t="str">
        <f>IFERROR(__xludf.DUMMYFUNCTION("GOOGLETRANSLATE(B4087, ""en"", ""vi"")"),"Dải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nữ"&amp;"a chất lượng thô và độc đáo của nó.")</f>
        <v>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 chất lượng thô và độc đáo của nó.</v>
      </c>
      <c r="D4087" s="2"/>
    </row>
    <row r="4088">
      <c r="A4088" s="1" t="s">
        <v>1185</v>
      </c>
      <c r="B4088" s="1" t="s">
        <v>6158</v>
      </c>
      <c r="C4088" s="2" t="str">
        <f>IFERROR(__xludf.DUMMYFUNCTION("GOOGLETRANSLATE(B4088, ""en"", ""vi"")"),"Đoạn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"&amp;"8[T91I02M13E24_35S46I57G68N79A80T91U02R13E24]3], âm nhạc di chuyển với tốc độ vừa phải, đưa bài hát ra ngoài ranh giới điển hình của thể loại [G1E2N3R4E5].")</f>
        <v>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8[T91I02M13E24_35S46I57G68N79A80T91U02R13E24]3], âm nhạc di chuyển với tốc độ vừa phải, đưa bài hát ra ngoài ranh giới điển hình của thể loại [G1E2N3R4E5].</v>
      </c>
      <c r="D4088" s="2"/>
    </row>
    <row r="4089">
      <c r="A4089" s="1" t="s">
        <v>6159</v>
      </c>
      <c r="B4089" s="1" t="s">
        <v>6160</v>
      </c>
      <c r="C4089" s="2" t="str">
        <f>IFERROR(__xludf.DUMMYFUNCTION("GOOGLETRANSLATE(B4089, ""en"", ""vi"")"),"Phạm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há"&amp;"t,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[A1R"&amp;"2T3I4S5T6].")</f>
        <v>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[A1R2T3I4S5T6].</v>
      </c>
      <c r="D4089" s="2"/>
    </row>
    <row r="4090">
      <c r="A4090" s="1" t="s">
        <v>2095</v>
      </c>
      <c r="B4090" s="1" t="s">
        <v>6161</v>
      </c>
      <c r="C4090" s="2" t="str">
        <f>IFERROR(__xludf.DUMMYFUNCTION("GOOGLETRANSLATE(B4090, ""en"", ""vi"")"),"Trong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"&amp;"khác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f>
        <v>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v>
      </c>
      <c r="D4090" s="2"/>
    </row>
    <row r="4091">
      <c r="A4091" s="1" t="s">
        <v>6162</v>
      </c>
      <c r="B4091" s="1" t="s">
        <v>6163</v>
      </c>
      <c r="C4091" s="2" t="str">
        <f>IFERROR(__xludf.DUMMYFUNCTION("GOOGLETRANSLATE(B4091, ""en"", ""vi"")"),"Âm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nh"&amp;"ạc này không gợi lên âm thanh [G1E2N3R4E5] cổ điển. Bản thân bài hát bao gồm khoảng [[N01U12M23_34B45A56R67S78]8 b9ar0s1], mang lại cảm giác về cấu trúc và độ dài của nó.")</f>
        <v>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nhạc này không gợi lên âm thanh [G1E2N3R4E5] cổ điển. Bản thân bài hát bao gồm khoảng [[N01U12M23_34B45A56R67S78]8 b9ar0s1], mang lại cảm giác về cấu trúc và độ dài của nó.</v>
      </c>
      <c r="D4091" s="2"/>
    </row>
    <row r="4092">
      <c r="A4092" s="1" t="s">
        <v>721</v>
      </c>
      <c r="B4092" s="1" t="s">
        <v>6164</v>
      </c>
      <c r="C4092" s="2" t="str">
        <f>IFERROR(__xludf.DUMMYFUNCTION("GOOGLETRANSLATE(B4092, ""en"", ""vi"")"),"[ti0me1 s2ig3na4tu5re6] của bản nhạc là [T1I2M3E4_5S6I7G8N9A0T1U2R3E4] và độ dài của bài hát xấp xỉ [[N01U12M23_34B45A56R67S78]8 b9ar0s1]. Âm thanh của nhạc được tạo ra bằng cách sử dụng [I1N2S3T4R5U6M7E8N9T0S1].")</f>
        <v>[ti0me1 s2ig3na4tu5re6] của bản nhạc là [T1I2M3E4_5S6I7G8N9A0T1U2R3E4] và độ dài của bài hát xấp xỉ [[N01U12M23_34B45A56R67S78]8 b9ar0s1]. Âm thanh của nhạc được tạo ra bằng cách sử dụng [I1N2S3T4R5U6M7E8N9T0S1].</v>
      </c>
      <c r="D4092" s="2"/>
    </row>
    <row r="4093">
      <c r="A4093" s="1" t="s">
        <v>4556</v>
      </c>
      <c r="B4093" s="1" t="s">
        <v>6165</v>
      </c>
      <c r="C4093" s="2" t="str">
        <f>IFERROR(__xludf.DUMMYFUNCTION("GOOGLETRANSLATE(B4093, ""en"", ""vi"")"),"Âm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[I1N2S3T4R"&amp;"5U6M7E8N9T0S1] đặc biệt vắng mặt trong phần nhạc cụ trong bài hát này, được xác định bởi chất lượng cảm xúc mãnh liệt, gợi lên [E1M2O3T4I5O6N7].")</f>
        <v>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[I1N2S3T4R5U6M7E8N9T0S1] đặc biệt vắng mặt trong phần nhạc cụ trong bài hát này, được xác định bởi chất lượng cảm xúc mãnh liệt, gợi lên [E1M2O3T4I5O6N7].</v>
      </c>
      <c r="D4093" s="2"/>
    </row>
    <row r="4094">
      <c r="A4094" s="1" t="s">
        <v>198</v>
      </c>
      <c r="B4094" s="1" t="s">
        <v>6166</v>
      </c>
      <c r="C4094" s="2" t="str">
        <f>IFERROR(__xludf.DUMMYFUNCTION("GOOGLETRANSLATE(B4094, ""en"", ""vi"")"),"Bản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h"&amp;"iện diện của [I1N2S3T4R5U6M7E8N9T0S1]. Âm nhạc kết hợp với [[T01I12M23E34_45S56I67G78N89A90T01U12R23E34]4 t5im6e 7si8gn9at0ur1e2] và được phát ở tốc độ nhanh, mặc dù nó không thể hiện bản chất của thể loại [G1E2N3R4E5].")</f>
        <v>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hiện diện của [I1N2S3T4R5U6M7E8N9T0S1]. Âm nhạc kết hợp với [[T01I12M23E34_45S56I67G78N89A90T01U12R23E34]4 t5im6e 7si8gn9at0ur1e2] và được phát ở tốc độ nhanh, mặc dù nó không thể hiện bản chất của thể loại [G1E2N3R4E5].</v>
      </c>
      <c r="D4094" s="2"/>
    </row>
    <row r="4095">
      <c r="A4095" s="1" t="s">
        <v>487</v>
      </c>
      <c r="B4095" s="1" t="s">
        <v>6167</v>
      </c>
      <c r="C4095" s="2" t="str">
        <f>IFERROR(__xludf.DUMMYFUNCTION("GOOGLETRANSLATE(B4095, ""en"", ""vi"")"),"Nó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cả"&amp;"m giác vui vẻ và phấn khởi chung. Dù được chơi trong phòng hòa nhạc hay tại một bữa tiệc, loại nhạc này chắc chắn sẽ khiến mọi người cảm động và cảm thấy tràn đầy sức sống.")</f>
        <v>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cảm giác vui vẻ và phấn khởi chung. Dù được chơi trong phòng hòa nhạc hay tại một bữa tiệc, loại nhạc này chắc chắn sẽ khiến mọi người cảm động và cảm thấy tràn đầy sức sống.</v>
      </c>
      <c r="D4095" s="2"/>
    </row>
    <row r="4096">
      <c r="A4096" s="1" t="s">
        <v>1140</v>
      </c>
      <c r="B4096" s="1" t="s">
        <v>6168</v>
      </c>
      <c r="C4096" s="2" t="str">
        <f>IFERROR(__xludf.DUMMYFUNCTION("GOOGLETRANSLATE(B4096, ""en"", ""vi"")"),"Âm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v"&amp;"à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n"&amp;"ghiệm âm nhạc độc đáo khi sử dụng [[K01E12Y23]3 k4ey5] và [ti0me1 s2ig3na4tu5re6] phi truyền thống, khiến bài hát trở thành một sự bổ sung đặc biệt cho bất kỳ danh sách phát nào.")</f>
        <v>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nghiệm âm nhạc độc đáo khi sử dụng [[K01E12Y23]3 k4ey5] và [ti0me1 s2ig3na4tu5re6] phi truyền thống, khiến bài hát trở thành một sự bổ sung đặc biệt cho bất kỳ danh sách phát nào.</v>
      </c>
      <c r="D4096" s="2"/>
    </row>
    <row r="4097">
      <c r="A4097" s="1" t="s">
        <v>6169</v>
      </c>
      <c r="B4097" s="1" t="s">
        <v>6170</v>
      </c>
      <c r="C4097" s="2" t="str">
        <f>IFERROR(__xludf.DUMMYFUNCTION("GOOGLETRANSLATE(B4097, ""en"", ""vi"")"),"Bản nhạc này truyền tải âm thanh độc đáo và vang dội nhờ sử dụng [[K01E12Y23]3 k4ey5]. Bài hát phát trong [T1M213] giây và không phải là ví dụ điển hình cho phong cách [G1E2N3R4E5] điển hình.")</f>
        <v>Bản nhạc này truyền tải âm thanh độc đáo và vang dội nhờ sử dụng [[K01E12Y23]3 k4ey5]. Bài hát phát trong [T1M213] giây và không phải là ví dụ điển hình cho phong cách [G1E2N3R4E5] điển hình.</v>
      </c>
      <c r="D4097" s="2"/>
    </row>
    <row r="4098">
      <c r="A4098" s="1" t="s">
        <v>6171</v>
      </c>
      <c r="B4098" s="1" t="s">
        <v>6172</v>
      </c>
      <c r="C4098" s="2" t="str">
        <f>IFERROR(__xludf.DUMMYFUNCTION("GOOGLETRANSLATE(B4098, ""en"", ""vi"")"),"[ke0y1]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[I1N2S3T4"&amp;"R5U6M7E8N9T0S1]. Độ dài của bài hát được xác định bởi [[N01U12M23_34B45A56R67S78]8 b9ar0s1].")</f>
        <v>[ke0y1]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[I1N2S3T4R5U6M7E8N9T0S1]. Độ dài của bài hát được xác định bởi [[N01U12M23_34B45A56R67S78]8 b9ar0s1].</v>
      </c>
      <c r="D4098" s="2"/>
    </row>
    <row r="4099">
      <c r="A4099" s="1" t="s">
        <v>1871</v>
      </c>
      <c r="B4099" s="1" t="s">
        <v>6173</v>
      </c>
      <c r="C4099" s="2" t="str">
        <f>IFERROR(__xludf.DUMMYFUNCTION("GOOGLETRANSLATE(B4099, ""en"", ""vi"")"),"Nhịp điệu của bài hát nhanh và kéo dài [[N01U12M23_34B45A56R67S78]8 b9ar0s1]. Việc sử dụng [[K01E12Y23]3 k4ey5] trong âm nhạc tạo ra một bảng âm thanh phong phú và sống động, tăng thêm năng lượng tổng thể cho bản nhạc.")</f>
        <v>Nhịp điệu của bài hát nhanh và kéo dài [[N01U12M23_34B45A56R67S78]8 b9ar0s1]. Việc sử dụng [[K01E12Y23]3 k4ey5] trong âm nhạc tạo ra một bảng âm thanh phong phú và sống động, tăng thêm năng lượng tổng thể cho bản nhạc.</v>
      </c>
      <c r="D4099" s="2"/>
    </row>
    <row r="4100">
      <c r="A4100" s="1" t="s">
        <v>6174</v>
      </c>
      <c r="B4100" s="1" t="s">
        <v>6175</v>
      </c>
      <c r="C4100" s="2" t="str">
        <f>IFERROR(__xludf.DUMMYFUNCTION("GOOGLETRANSLATE(B4100, ""en"", ""vi"")"),"Phạm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ê"&amp;"m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n"&amp;"ó.")</f>
        <v>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nó.</v>
      </c>
      <c r="D4100" s="2"/>
    </row>
    <row r="4101">
      <c r="A4101" s="1" t="s">
        <v>6176</v>
      </c>
      <c r="B4101" s="1" t="s">
        <v>6177</v>
      </c>
      <c r="C4101" s="2" t="str">
        <f>IFERROR(__xludf.DUMMYFUNCTION("GOOGLETRANSLATE(B4101, ""en"", ""vi"")"),"Bài hát này có thời lượng [T1M213] giây và có [ti0me1 s2ig3na4tu5re6] không thường thấy. Nhịp điệu rất nhẹ nhàng, dễ nghe và phần giai điệu không có âm thanh [I1N2S3T4R5U6M7E8N9T0]. Nhạc được phát ở nhịp độ vừa phải, tạo ra âm thanh độc đáo và khác biệt, "&amp;"khiến nó khác biệt so với các bài hát khác.")</f>
        <v>Bài hát này có thời lượng [T1M213] giây và có [ti0me1 s2ig3na4tu5re6] không thường thấy. Nhịp điệu rất nhẹ nhàng, dễ nghe và phần giai điệu không có âm thanh [I1N2S3T4R5U6M7E8N9T0]. Nhạc được phát ở nhịp độ vừa phải, tạo ra âm thanh độc đáo và khác biệt, khiến nó khác biệt so với các bài hát khác.</v>
      </c>
      <c r="D4101" s="2"/>
    </row>
    <row r="4102">
      <c r="A4102" s="1" t="s">
        <v>1370</v>
      </c>
      <c r="B4102" s="1" t="s">
        <v>6178</v>
      </c>
      <c r="C4102" s="2" t="str">
        <f>IFERROR(__xludf.DUMMYFUNCTION("GOOGLETRANSLATE(B4102, ""en"", ""vi"")"),"Phạm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nh"&amp;"ạc của nó.")</f>
        <v>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nhạc của nó.</v>
      </c>
      <c r="D4102" s="2"/>
    </row>
    <row r="4103">
      <c r="A4103" s="1" t="s">
        <v>6179</v>
      </c>
      <c r="B4103" s="1" t="s">
        <v>6180</v>
      </c>
      <c r="C4103" s="2" t="str">
        <f>IFERROR(__xludf.DUMMYFUNCTION("GOOGLETRANSLATE(B4103, ""en"", ""vi"")"),"Bài hát này mang âm hưởng [E1M2O3T4I5O6N7], nhịp cực mạnh và [te0mp1o2] chậm. Nó được chia thành [[N01U12M23_34B45A56R67S78]8 b9ar0s1] và có thời lượng là [T1M213] giây.")</f>
        <v>Bài hát này mang âm hưởng [E1M2O3T4I5O6N7], nhịp cực mạnh và [te0mp1o2] chậm. Nó được chia thành [[N01U12M23_34B45A56R67S78]8 b9ar0s1] và có thời lượng là [T1M213] giây.</v>
      </c>
      <c r="D4103" s="2"/>
    </row>
    <row r="4104">
      <c r="A4104" s="1" t="s">
        <v>6181</v>
      </c>
      <c r="B4104" s="1" t="s">
        <v>6182</v>
      </c>
      <c r="C4104" s="2" t="str">
        <f>IFERROR(__xludf.DUMMYFUNCTION("GOOGLETRANSLATE(B4104, ""en"", ""vi"")"),"Bản nhạc tốc độ cao này có giai điệu không sử dụng [I1N2S3T4R5U6M7E8N9T0]. [[K01E12Y23]3 k4ey5] được sử dụng trong bài hát tạo ra âm thanh mạnh mẽ và đáng nhớ. Cấu trúc bài hát bao gồm [[N01U12M23_34B45A56R67S78]8 b9ar0s1], mang đến trải nghiệm âm nhạc độ"&amp;"c đáo.")</f>
        <v>Bản nhạc tốc độ cao này có giai điệu không sử dụng [I1N2S3T4R5U6M7E8N9T0]. [[K01E12Y23]3 k4ey5] được sử dụng trong bài hát tạo ra âm thanh mạnh mẽ và đáng nhớ. Cấu trúc bài hát bao gồm [[N01U12M23_34B45A56R67S78]8 b9ar0s1], mang đến trải nghiệm âm nhạc độc đáo.</v>
      </c>
      <c r="D4104" s="2"/>
    </row>
    <row r="4105">
      <c r="A4105" s="1" t="s">
        <v>2187</v>
      </c>
      <c r="B4105" s="1" t="s">
        <v>6183</v>
      </c>
      <c r="C4105" s="2" t="str">
        <f>IFERROR(__xludf.DUMMYFUNCTION("GOOGLETRANSLATE(B4105, ""en"", ""vi"")"),"[te0mp1o2]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"&amp;"độc đáo của nó.")</f>
        <v>[te0mp1o2]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độc đáo của nó.</v>
      </c>
      <c r="D4105" s="2"/>
    </row>
    <row r="4106">
      <c r="A4106" s="1" t="s">
        <v>6184</v>
      </c>
      <c r="B4106" s="1" t="s">
        <v>6185</v>
      </c>
      <c r="C4106" s="2" t="str">
        <f>IFERROR(__xludf.DUMMYFUNCTION("GOOGLETRANSLATE(B4106, ""en"", ""vi"")"),"Phạm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[te0mp1o2"&amp;"] vừa phải, càng nâng cao hơn nữa hiệu ứng tổng thể của âm nhạc. Mặc dù có những nét độc đáo nhưng bài hát này không tuân theo truyền thống của phong cách cổ điển [G1E2N3R4E5].")</f>
        <v>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 vừa phải, càng nâng cao hơn nữa hiệu ứng tổng thể của âm nhạc. Mặc dù có những nét độc đáo nhưng bài hát này không tuân theo truyền thống của phong cách cổ điển [G1E2N3R4E5].</v>
      </c>
      <c r="D4106" s="2"/>
    </row>
    <row r="4107">
      <c r="A4107" s="1" t="s">
        <v>1304</v>
      </c>
      <c r="B4107" s="1" t="s">
        <v>6186</v>
      </c>
      <c r="C4107" s="2" t="str">
        <f>IFERROR(__xludf.DUMMYFUNCTION("GOOGLETRANSLATE(B4107, ""en"", ""vi"")"),"Việc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nhờ nhịp điệu nhẹ nhàng v"&amp;"à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"&amp;"trải nghiệm âm nhạc trọn vẹn.")</f>
        <v>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nhờ nhịp điệu nhẹ nhàng và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trải nghiệm âm nhạc trọn vẹn.</v>
      </c>
      <c r="D4107" s="2"/>
    </row>
    <row r="4108">
      <c r="A4108" s="1" t="s">
        <v>6187</v>
      </c>
      <c r="B4108" s="1" t="s">
        <v>6188</v>
      </c>
      <c r="C4108" s="2" t="str">
        <f>IFERROR(__xludf.DUMMYFUNCTION("GOOGLETRANSLATE(B4108, ""en"", ""vi"")"),"Bản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đ"&amp;"ịnh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f>
        <v>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v>
      </c>
      <c r="D4108" s="2"/>
    </row>
    <row r="4109">
      <c r="A4109" s="1" t="s">
        <v>320</v>
      </c>
      <c r="B4109" s="1" t="s">
        <v>6189</v>
      </c>
      <c r="C4109" s="2" t="str">
        <f>IFERROR(__xludf.DUMMYFUNCTION("GOOGLETRANSLATE(B4109, ""en"", ""vi"")"),"[ke0y1]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m"&amp;"ột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["&amp;"ke0y1] và sự phát triển của các ô nhịp phối hợp với nhau để tạo ra một trải nghiệm âm nhạc độc đáo, vừa đáng nhớ vừa cảm động.")</f>
        <v>[ke0y1]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[ke0y1] và sự phát triển của các ô nhịp phối hợp với nhau để tạo ra một trải nghiệm âm nhạc độc đáo, vừa đáng nhớ vừa cảm động.</v>
      </c>
      <c r="D4109" s="2"/>
    </row>
    <row r="4110">
      <c r="A4110" s="1" t="s">
        <v>225</v>
      </c>
      <c r="B4110" s="1" t="s">
        <v>6190</v>
      </c>
      <c r="C4110" s="2" t="str">
        <f>IFERROR(__xludf.DUMMYFUNCTION("GOOGLETRANSLATE(B4110, ""en"", ""vi"")"),"[ti0me1 s2ig3na4tu5re6] của bài hát này không đều đặn, mặc dù nó có tiết tấu ổn định và vừa phải. [I1N2S3T4R5U6M7E8N9T0S1] không có trong phần nhạc cụ của bài hát.")</f>
        <v>[ti0me1 s2ig3na4tu5re6] của bài hát này không đều đặn, mặc dù nó có tiết tấu ổn định và vừa phải. [I1N2S3T4R5U6M7E8N9T0S1] không có trong phần nhạc cụ của bài hát.</v>
      </c>
      <c r="D4110" s="2"/>
    </row>
    <row r="4111">
      <c r="A4111" s="1" t="s">
        <v>1564</v>
      </c>
      <c r="B4111" s="1" t="s">
        <v>6191</v>
      </c>
      <c r="C4111" s="2" t="str">
        <f>IFERROR(__xludf.DUMMYFUNCTION("GOOGLETRANSLATE(B4111,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nhị"&amp;"p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v>
      </c>
      <c r="D4111" s="2"/>
    </row>
    <row r="4112">
      <c r="A4112" s="1" t="s">
        <v>4214</v>
      </c>
      <c r="B4112" s="1" t="s">
        <v>6192</v>
      </c>
      <c r="C4112" s="2" t="str">
        <f>IFERROR(__xludf.DUMMYFUNCTION("GOOGLETRANSLATE(B4112, ""en"", ""vi"")"),"Việc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v"&amp;"ang cho người nghe. Bài hát này có thời lượng [T1M213] giây, giúp người nghe có đủ thời gian để đắm mình hoàn toàn vào cảm xúc và chủ đề âm nhạc được trình bày.")</f>
        <v>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vang cho người nghe. Bài hát này có thời lượng [T1M213] giây, giúp người nghe có đủ thời gian để đắm mình hoàn toàn vào cảm xúc và chủ đề âm nhạc được trình bày.</v>
      </c>
      <c r="D4112" s="2"/>
    </row>
    <row r="4113">
      <c r="A4113" s="1" t="s">
        <v>3222</v>
      </c>
      <c r="B4113" s="1" t="s">
        <v>6193</v>
      </c>
      <c r="C4113" s="2" t="str">
        <f>IFERROR(__xludf.DUMMYFUNCTION("GOOGLETRANSLATE(B4113, ""en"", ""vi"")"),"Trong bài hát này, [I1N2S3T4R5U6M7E8N9T0S1] được sử dụng trong phần trình diễn âm nhạc, tạo nên nhịp điệu rất sống động có thể đếm được trong [[N01U12M23_34B45A56R67S78]8 b9ar0s1].")</f>
        <v>Trong bài hát này, [I1N2S3T4R5U6M7E8N9T0S1] được sử dụng trong phần trình diễn âm nhạc, tạo nên nhịp điệu rất sống động có thể đếm được trong [[N01U12M23_34B45A56R67S78]8 b9ar0s1].</v>
      </c>
      <c r="D4113" s="2"/>
    </row>
    <row r="4114">
      <c r="A4114" s="1" t="s">
        <v>6194</v>
      </c>
      <c r="B4114" s="1" t="s">
        <v>6195</v>
      </c>
      <c r="C4114" s="2" t="str">
        <f>IFERROR(__xludf.DUMMYFUNCTION("GOOGLETRANSLATE(B4114, ""en"", ""vi"")"),"[[K01E12Y23]3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Đi"&amp;"ều thú vị là bạn sẽ không nghe thấy bất kỳ [I1N2S3T4R5U6M7E8N9T0S1] nào trong bài hát này, nhưng nó vẫn có thể khơi gợi phản ứng cảm xúc mạnh mẽ ở người nghe.")</f>
        <v>[[K01E12Y23]3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Điều thú vị là bạn sẽ không nghe thấy bất kỳ [I1N2S3T4R5U6M7E8N9T0S1] nào trong bài hát này, nhưng nó vẫn có thể khơi gợi phản ứng cảm xúc mạnh mẽ ở người nghe.</v>
      </c>
      <c r="D4114" s="2"/>
    </row>
    <row r="4115">
      <c r="A4115" s="1" t="s">
        <v>6196</v>
      </c>
      <c r="B4115" s="1" t="s">
        <v>6197</v>
      </c>
      <c r="C4115" s="2" t="str">
        <f>IFERROR(__xludf.DUMMYFUNCTION("GOOGLETRANSLATE(B4115, ""en"", ""vi"")"),"Việc sử dụng dải cao độ cụ thể [R1A2N3G4E5] [oc0ta1ve2s3] tạo ra âm thanh gắn kết và thống nhất xuyên suốt bản nhạc, âm thanh này còn được nâng cao hơn nữa khi sử dụng [[K01E12Y23]3 k4ey5]. Bản nhạc này truyền tải âm thanh độc đáo và vang dội, với [ti0me1"&amp;" s2ig3na4tu5re6 o7f 8[T91I02M13E24_35S46I57G68N79A80T91U02R13E24]3], vốn không được sử dụng phổ biến, càng làm tăng thêm chất lượng đặc biệt của nó. Bài hát được trình diễn với tiết tấu nhàn nhã, giúp người nghe có thể hấp thụ trọn vẹn cảm xúc mà âm nhạc "&amp;"truyền tải đó là [E1M2O3T4I5O6N7]. Nhìn chung, sự kết hợp của phạm vi cao độ [ke0y1], [ti0me1 s2ig3na4tu5re6] và [te0mp1o2] kết hợp với nhau để tạo ra trải nghiệm âm nhạc mạnh mẽ và giàu cảm xúc.")</f>
        <v>Việc sử dụng dải cao độ cụ thể [R1A2N3G4E5] [oc0ta1ve2s3] tạo ra âm thanh gắn kết và thống nhất xuyên suốt bản nhạc, âm thanh này còn được nâng cao hơn nữa khi sử dụng [[K01E12Y23]3 k4ey5]. Bản nhạc này truyền tải âm thanh độc đáo và vang dội, với [ti0me1 s2ig3na4tu5re6 o7f 8[T91I02M13E24_35S46I57G68N79A80T91U02R13E24]3], vốn không được sử dụng phổ biến, càng làm tăng thêm chất lượng đặc biệt của nó. Bài hát được trình diễn với tiết tấu nhàn nhã, giúp người nghe có thể hấp thụ trọn vẹn cảm xúc mà âm nhạc truyền tải đó là [E1M2O3T4I5O6N7]. Nhìn chung, sự kết hợp của phạm vi cao độ [ke0y1], [ti0me1 s2ig3na4tu5re6] và [te0mp1o2] kết hợp với nhau để tạo ra trải nghiệm âm nhạc mạnh mẽ và giàu cảm xúc.</v>
      </c>
      <c r="D4115" s="2"/>
    </row>
    <row r="4116">
      <c r="A4116" s="1" t="s">
        <v>6198</v>
      </c>
      <c r="B4116" s="1" t="s">
        <v>6199</v>
      </c>
      <c r="C4116" s="2" t="str">
        <f>IFERROR(__xludf.DUMMYFUNCTION("GOOGLETRANSLATE(B4116, ""en"", ""vi"")"),"Dải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ch"&amp;"ất không điển hình [[T01I12M23E34_45S56I67G78N89A90T01U12R23E34]4 t5im6e 7si8gn9at0ur1e2]. Với tính chất low-[te0mp1o2], bài hát thể hiện đặc trưng của phong cách [G1E2N3R4E5], bao gồm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chất không điển hình [[T01I12M23E34_45S56I67G78N89A90T01U12R23E34]4 t5im6e 7si8gn9at0ur1e2]. Với tính chất low-[te0mp1o2], bài hát thể hiện đặc trưng của phong cách [G1E2N3R4E5], bao gồm [[N01U12M23_34B45A56R67S78]8 b9ar0s1].</v>
      </c>
      <c r="D4116" s="2"/>
    </row>
    <row r="4117">
      <c r="A4117" s="1" t="s">
        <v>6200</v>
      </c>
      <c r="B4117" s="1" t="s">
        <v>6201</v>
      </c>
      <c r="C4117" s="2" t="str">
        <f>IFERROR(__xludf.DUMMYFUNCTION("GOOGLETRANSLATE(B4117, ""en"", ""vi"")"),"[[K01E12Y23]3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tượng,"&amp;"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tron"&amp;"g cùng thể loại.")</f>
        <v>[[K01E12Y23]3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trong cùng thể loại.</v>
      </c>
      <c r="D4117" s="2"/>
    </row>
    <row r="4118">
      <c r="A4118" s="1" t="s">
        <v>6202</v>
      </c>
      <c r="B4118" s="1" t="s">
        <v>6203</v>
      </c>
      <c r="C4118" s="2" t="str">
        <f>IFERROR(__xludf.DUMMYFUNCTION("GOOGLETRANSLATE(B4118, ""en"", ""vi"")"),"Bản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làm"&amp;" tăng thêm tính chất biểu cảm của nó, truyền tải cảm giác mạnh mẽ về [E1M2O3T4I5O6N7].")</f>
        <v>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 tăng thêm tính chất biểu cảm của nó, truyền tải cảm giác mạnh mẽ về [E1M2O3T4I5O6N7].</v>
      </c>
      <c r="D4118" s="2"/>
    </row>
    <row r="4119">
      <c r="A4119" s="1" t="s">
        <v>170</v>
      </c>
      <c r="B4119" s="1" t="s">
        <v>6204</v>
      </c>
      <c r="C4119" s="2" t="str">
        <f>IFERROR(__xludf.DUMMYFUNCTION("GOOGLETRANSLATE(B4119, ""en"", ""vi"")"),"Âm nhạc có tốc độ vừa phải và sử dụng [[K01E12Y23]3 k4ey5] để tạo ra bảng âm thanh phong phú và sống động.")</f>
        <v>Âm nhạc có tốc độ vừa phải và sử dụng [[K01E12Y23]3 k4ey5] để tạo ra bảng âm thanh phong phú và sống động.</v>
      </c>
      <c r="D4119" s="2"/>
    </row>
    <row r="4120">
      <c r="A4120" s="1" t="s">
        <v>6205</v>
      </c>
      <c r="B4120" s="1" t="s">
        <v>6206</v>
      </c>
      <c r="C4120" s="2" t="str">
        <f>IFERROR(__xludf.DUMMYFUNCTION("GOOGLETRANSLATE(B4120, ""en"", ""vi"")"),"Bài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đ"&amp;"iểm và yếu tố xác định có thể khiến nó thực sự đại diện cho thể loại [G1E2N3R4E5].")</f>
        <v>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điểm và yếu tố xác định có thể khiến nó thực sự đại diện cho thể loại [G1E2N3R4E5].</v>
      </c>
      <c r="D4120" s="2"/>
    </row>
    <row r="4121">
      <c r="A4121" s="1" t="s">
        <v>1510</v>
      </c>
      <c r="B4121" s="1" t="s">
        <v>6207</v>
      </c>
      <c r="C4121" s="2" t="str">
        <f>IFERROR(__xludf.DUMMYFUNCTION("GOOGLETRANSLATE(B4121, ""en"", ""vi"")"),"Nhịp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ổn "&amp;"định và vững chắc cho chiều sâu và cường độ cảm xúc của âm nhạc, giúp người nghe hoàn toàn đắm mình vào trải nghiệm. Cho dù cảm giác [E1M2O3T4I5O6N7] là vui, buồn hay điều gì đó ở giữa, nhịp độ và cách biểu đạt âm nhạc của bài hát sẽ phối hợp nhịp nhàng v"&amp;"ới nhau để tạo ra trải nghiệm nghe mạnh mẽ và đáng nhớ.")</f>
        <v>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ổn định và vững chắc cho chiều sâu và cường độ cảm xúc của âm nhạc, giúp người nghe hoàn toàn đắm mình vào trải nghiệm. Cho dù cảm giác [E1M2O3T4I5O6N7] là vui, buồn hay điều gì đó ở giữa, nhịp độ và cách biểu đạt âm nhạc của bài hát sẽ phối hợp nhịp nhàng với nhau để tạo ra trải nghiệm nghe mạnh mẽ và đáng nhớ.</v>
      </c>
      <c r="D4121" s="2"/>
    </row>
    <row r="4122">
      <c r="A4122" s="1" t="s">
        <v>6208</v>
      </c>
      <c r="B4122" s="1" t="s">
        <v>6209</v>
      </c>
      <c r="C4122" s="2" t="str">
        <f>IFERROR(__xludf.DUMMYFUNCTION("GOOGLETRANSLATE(B4122, ""en"", ""vi"")"),"Âm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"&amp;"ra, việc sử dụng [[K01E12Y23]3 k4ey5] tạo ra âm thanh vang và độc đáo. Nhịp điệu trong bài hát này cũng khá sôi động. Bất chấp những yếu tố cá nhân này, âm nhạc này không phù hợp với đặc điểm điển hình của [G1E2N3R4E5]. Bài hát có thời lượng [[N01U12M23_3"&amp;"4B45A56R67S78]8 b9ar0s1].")</f>
        <v>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ra, việc sử dụng [[K01E12Y23]3 k4ey5] tạo ra âm thanh vang và độc đáo. Nhịp điệu trong bài hát này cũng khá sôi động. Bất chấp những yếu tố cá nhân này, âm nhạc này không phù hợp với đặc điểm điển hình của [G1E2N3R4E5]. Bài hát có thời lượng [[N01U12M23_34B45A56R67S78]8 b9ar0s1].</v>
      </c>
      <c r="D4122" s="2"/>
    </row>
    <row r="4123">
      <c r="A4123" s="1" t="s">
        <v>1698</v>
      </c>
      <c r="B4123" s="1" t="s">
        <v>6210</v>
      </c>
      <c r="C4123" s="2" t="str">
        <f>IFERROR(__xludf.DUMMYFUNCTION("GOOGLETRANSLATE(B4123, ""en"", ""vi"")"),"Lựa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tro"&amp;"ng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bạ"&amp;"n có thể đếm [[N01U12M23_34B45A56R67S78]8 b9ar0s1], trong khi chiếu [E1M2O3T4I5O6N7].")</f>
        <v>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bạn có thể đếm [[N01U12M23_34B45A56R67S78]8 b9ar0s1], trong khi chiếu [E1M2O3T4I5O6N7].</v>
      </c>
      <c r="D4123" s="2"/>
    </row>
    <row r="4124">
      <c r="A4124" s="1" t="s">
        <v>6211</v>
      </c>
      <c r="B4124" s="1" t="s">
        <v>6212</v>
      </c>
      <c r="C4124" s="2" t="str">
        <f>IFERROR(__xludf.DUMMYFUNCTION("GOOGLETRANSLATE(B4124, ""en"", ""vi"")"),"Phạm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lượng chạy của bài hát "&amp;"là [T1M213] giây, mang lại trải nghiệm nghe ngắn gọn và sống động.")</f>
        <v>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lượng chạy của bài hát là [T1M213] giây, mang lại trải nghiệm nghe ngắn gọn và sống động.</v>
      </c>
      <c r="D4124" s="2"/>
    </row>
    <row r="4125">
      <c r="A4125" s="1" t="s">
        <v>98</v>
      </c>
      <c r="B4125" s="1" t="s">
        <v>6213</v>
      </c>
      <c r="C4125" s="2" t="str">
        <f>IFERROR(__xludf.DUMMYFUNCTION("GOOGLETRANSLATE(B4125, ""en"", ""vi"")"),"Việc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[[N01U12M23_34"&amp;"B45A56R67S78]8 b9ar0s1].")</f>
        <v>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[[N01U12M23_34B45A56R67S78]8 b9ar0s1].</v>
      </c>
      <c r="D4125" s="2"/>
    </row>
    <row r="4126">
      <c r="A4126" s="1" t="s">
        <v>3116</v>
      </c>
      <c r="B4126" s="1" t="s">
        <v>6214</v>
      </c>
      <c r="C4126" s="2" t="str">
        <f>IFERROR(__xludf.DUMMYFUNCTION("GOOGLETRANSLATE(B4126,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giây,"&amp;"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t"&amp;"hể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thể loại [G1E2N3R4E5].</v>
      </c>
      <c r="D4126" s="2"/>
    </row>
    <row r="4127">
      <c r="A4127" s="1" t="s">
        <v>6215</v>
      </c>
      <c r="B4127" s="1" t="s">
        <v>6216</v>
      </c>
      <c r="C4127" s="2" t="str">
        <f>IFERROR(__xludf.DUMMYFUNCTION("GOOGLETRANSLATE(B4127, ""en"", ""vi"")"),"Âm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s2ig3na4tu"&amp;"5re6]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nh"&amp;"ạc [G1E2N3R4E5] điển hình.")</f>
        <v>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nhạc [G1E2N3R4E5] điển hình.</v>
      </c>
      <c r="D4127" s="2"/>
    </row>
    <row r="4128">
      <c r="A4128" s="1" t="s">
        <v>2519</v>
      </c>
      <c r="B4128" s="1" t="s">
        <v>6217</v>
      </c>
      <c r="C4128" s="2" t="str">
        <f>IFERROR(__xludf.DUMMYFUNCTION("GOOGLETRANSLATE(B4128, ""en"", ""vi"")"),"Âm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xế"&amp;"p tổng thể của bản nhạc.")</f>
        <v>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xếp tổng thể của bản nhạc.</v>
      </c>
      <c r="D4128" s="2"/>
    </row>
    <row r="4129">
      <c r="A4129" s="1" t="s">
        <v>525</v>
      </c>
      <c r="B4129" s="1" t="s">
        <v>6218</v>
      </c>
      <c r="C4129" s="2" t="str">
        <f>IFERROR(__xludf.DUMMYFUNCTION("GOOGLETRANSLATE(B4129, ""en"", ""vi"")"),"Tác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giây"&amp;",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"&amp;"dụng khéo léo [I1N2S3T4R5U6M7E8N9T0S1], mỗi âm thanh đều góp phần tạo nên âm sắc độc đáo cho bối cảnh âm thanh tổng thể. Cùng với nhau, những yếu tố này kết hợp để tạo ra một trải nghiệm âm nhạc thực sự đáng chú ý.")</f>
        <v>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dụng khéo léo [I1N2S3T4R5U6M7E8N9T0S1], mỗi âm thanh đều góp phần tạo nên âm sắc độc đáo cho bối cảnh âm thanh tổng thể. Cùng với nhau, những yếu tố này kết hợp để tạo ra một trải nghiệm âm nhạc thực sự đáng chú ý.</v>
      </c>
      <c r="D4129" s="2"/>
    </row>
    <row r="4130">
      <c r="A4130" s="1" t="s">
        <v>6219</v>
      </c>
      <c r="B4130" s="1" t="s">
        <v>6220</v>
      </c>
      <c r="C4130" s="2" t="str">
        <f>IFERROR(__xludf.DUMMYFUNCTION("GOOGLETRANSLATE(B4130, ""en"", ""vi"")"),"Việc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thác"&amp;"h thức việc phân loại dễ dàng theo bất kỳ phong cách [G1E2N3R4E5] cụ thể nào. Nhìn chung, âm nhạc thể hiện âm thanh độc đáo của [A1R2T3I4S5T6].")</f>
        <v>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thách thức việc phân loại dễ dàng theo bất kỳ phong cách [G1E2N3R4E5] cụ thể nào. Nhìn chung, âm nhạc thể hiện âm thanh độc đáo của [A1R2T3I4S5T6].</v>
      </c>
      <c r="D4130" s="2"/>
    </row>
    <row r="4131">
      <c r="A4131" s="1" t="s">
        <v>2141</v>
      </c>
      <c r="B4131" s="1" t="s">
        <v>6221</v>
      </c>
      <c r="C4131" s="2" t="str">
        <f>IFERROR(__xludf.DUMMYFUNCTION("GOOGLETRANSLATE(B4131, ""en"", ""vi"")"),"Âm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"&amp;"độ nhàn nhã. Nhạc cụ trong bài hát này không bao gồm [I1N2S3T4R5U6M7E8N9T0S1] và tuân theo nhịp [T1I2M3E4_5S6I7G8N9A0T1U2R3E4]. Nhìn chung, âm nhạc truyền tải cảm giác mạnh mẽ về [E1M2O3T4I5O6N7] và chiều sâu cảm xúc.")</f>
        <v>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độ nhàn nhã. Nhạc cụ trong bài hát này không bao gồm [I1N2S3T4R5U6M7E8N9T0S1] và tuân theo nhịp [T1I2M3E4_5S6I7G8N9A0T1U2R3E4]. Nhìn chung, âm nhạc truyền tải cảm giác mạnh mẽ về [E1M2O3T4I5O6N7] và chiều sâu cảm xúc.</v>
      </c>
      <c r="D4131" s="2"/>
    </row>
    <row r="4132">
      <c r="A4132" s="1" t="s">
        <v>6222</v>
      </c>
      <c r="B4132" s="1" t="s">
        <v>6223</v>
      </c>
      <c r="C4132" s="2" t="str">
        <f>IFERROR(__xludf.DUMMYFUNCTION("GOOGLETRANSLATE(B4132, ""en"", ""vi"")"),"Trong bài hát này, phần giai điệu cố tình thiếu bất kỳ nhạc cụ cụ thể nào nhưng vẫn mang lại nhịp điệu cân bằng. Đường đua kéo dài [[N01U12M23_34B45A56R67S78]8 b9ar0s1] và chạy trong [T1M213] giây. Mặc dù không có nhạc cụ cụ thể nhưng giai điệu vẫn kết hợ"&amp;"p tốt với phần còn lại của bài hát, mang lại trải nghiệm âm nhạc gắn kết.")</f>
        <v>Trong bài hát này, phần giai điệu cố tình thiếu bất kỳ nhạc cụ cụ thể nào nhưng vẫn mang lại nhịp điệu cân bằng. Đường đua kéo dài [[N01U12M23_34B45A56R67S78]8 b9ar0s1] và chạy trong [T1M213] giây. Mặc dù không có nhạc cụ cụ thể nhưng giai điệu vẫn kết hợp tốt với phần còn lại của bài hát, mang lại trải nghiệm âm nhạc gắn kết.</v>
      </c>
      <c r="D4132" s="2"/>
    </row>
    <row r="4133">
      <c r="A4133" s="1" t="s">
        <v>6224</v>
      </c>
      <c r="B4133" s="1" t="s">
        <v>6225</v>
      </c>
      <c r="C4133" s="2" t="str">
        <f>IFERROR(__xludf.DUMMYFUNCTION("GOOGLETRANSLATE(B4133, ""en"", ""vi"")"),"Nhịp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f>
        <v>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v>
      </c>
      <c r="D4133" s="2"/>
    </row>
    <row r="4134">
      <c r="A4134" s="1" t="s">
        <v>1392</v>
      </c>
      <c r="B4134" s="1" t="s">
        <v>6226</v>
      </c>
      <c r="C4134" s="2" t="str">
        <f>IFERROR(__xludf.DUMMYFUNCTION("GOOGLETRANSLATE(B4134, ""en"", ""vi"")"),"Lựa chọn âm nhạc [[K01E12Y23]3 k4ey5] tạo nên trải nghiệm quyến rũ và đáng nhớ, trong khi bài hát lại khác xa với âm thanh đặc trưng của thể loại [G1E2N3R4E5]. Mặc dù không tuân theo đặc điểm âm thanh thông thường của thể loại này, sự lựa chọn [ke0y1] độc"&amp;" đáo của âm nhạc góp phần tạo nên nét đặc sắc và đáng chú ý của bài hát. Nhìn chung, sự kết hợp giữa [ke0y1] độc đáo và âm thanh bất chấp thể loại tạo nên trải nghiệm nghe hấp dẫn và mới mẻ.")</f>
        <v>Lựa chọn âm nhạc [[K01E12Y23]3 k4ey5] tạo nên trải nghiệm quyến rũ và đáng nhớ, trong khi bài hát lại khác xa với âm thanh đặc trưng của thể loại [G1E2N3R4E5]. Mặc dù không tuân theo đặc điểm âm thanh thông thường của thể loại này, sự lựa chọn [ke0y1] độc đáo của âm nhạc góp phần tạo nên nét đặc sắc và đáng chú ý của bài hát. Nhìn chung, sự kết hợp giữa [ke0y1] độc đáo và âm thanh bất chấp thể loại tạo nên trải nghiệm nghe hấp dẫn và mới mẻ.</v>
      </c>
      <c r="D4134" s="2"/>
    </row>
    <row r="4135">
      <c r="A4135" s="1" t="s">
        <v>802</v>
      </c>
      <c r="B4135" s="1" t="s">
        <v>6227</v>
      </c>
      <c r="C4135" s="2" t="str">
        <f>IFERROR(__xludf.DUMMYFUNCTION("GOOGLETRANSLATE(B4135, ""en"", ""vi"")"),"Bài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"&amp;"nhịp điệu thoải mái và cao độ trong [R1A2N3G4E5] [oc0ta1ve2s3] khiến bài hát trở nên thú vị khi nghe.")</f>
        <v>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nhịp điệu thoải mái và cao độ trong [R1A2N3G4E5] [oc0ta1ve2s3] khiến bài hát trở nên thú vị khi nghe.</v>
      </c>
      <c r="D4135" s="2"/>
    </row>
    <row r="4136">
      <c r="A4136" s="1" t="s">
        <v>6228</v>
      </c>
      <c r="B4136" s="1" t="s">
        <v>6229</v>
      </c>
      <c r="C4136" s="2" t="str">
        <f>IFERROR(__xludf.DUMMYFUNCTION("GOOGLETRANSLATE(B4136, ""en"", ""vi"")"),"Âm nhạc được đặc trưng bởi tính chất [E1M2O3T4I5O6N7], với dải cao độ kéo dài [R1A2N3G4E5] [oc0ta1ve2s3]. Bài hát bao gồm khoảng [[N01U12M23_34B45A56R67S78]8 b9ar0s1] và có thời lượng [T1M213] giây.")</f>
        <v>Âm nhạc được đặc trưng bởi tính chất [E1M2O3T4I5O6N7], với dải cao độ kéo dài [R1A2N3G4E5] [oc0ta1ve2s3]. Bài hát bao gồm khoảng [[N01U12M23_34B45A56R67S78]8 b9ar0s1] và có thời lượng [T1M213] giây.</v>
      </c>
      <c r="D4136" s="2"/>
    </row>
    <row r="4137">
      <c r="A4137" s="1" t="s">
        <v>2511</v>
      </c>
      <c r="B4137" s="1" t="s">
        <v>6230</v>
      </c>
      <c r="C4137" s="2" t="str">
        <f>IFERROR(__xludf.DUMMYFUNCTION("GOOGLETRANSLATE(B4137, ""en"", ""vi"")"),"Với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p"&amp;"hần,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f>
        <v>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v>
      </c>
      <c r="D4137" s="2"/>
    </row>
    <row r="4138">
      <c r="A4138" s="1" t="s">
        <v>6231</v>
      </c>
      <c r="B4138" s="1" t="s">
        <v>6232</v>
      </c>
      <c r="C4138" s="2" t="str">
        <f>IFERROR(__xludf.DUMMYFUNCTION("GOOGLETRANSLATE(B4138, ""en"", ""vi"")"),"Âm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[[K"&amp;"01E12Y23]3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t"&amp;"ruyền thống của phong cách cổ điển [G1E2N3R4E5] nhưng nó vẫn thể hiện sự pha trộn đáng chú ý của các yếu tố âm nhạc đa dạng.")</f>
        <v>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truyền thống của phong cách cổ điển [G1E2N3R4E5] nhưng nó vẫn thể hiện sự pha trộn đáng chú ý của các yếu tố âm nhạc đa dạng.</v>
      </c>
      <c r="D4138" s="2"/>
    </row>
    <row r="4139">
      <c r="A4139" s="1" t="s">
        <v>381</v>
      </c>
      <c r="B4139" s="1" t="s">
        <v>6233</v>
      </c>
      <c r="C4139" s="2" t="str">
        <f>IFERROR(__xludf.DUMMYFUNCTION("GOOGLETRANSLATE(B4139, ""en"", ""vi"")"),"Âm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đ"&amp;"ộ phức tạp cho âm thanh tổng thể. Cùng với nhau, những yếu tố này kết hợp với nhau để tạo ra trải nghiệm âm nhạc thực sự độc đáo và quyến rũ, chắc chắn sẽ làm hài lòng người nghe ở mọi thể loại.")</f>
        <v>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độ phức tạp cho âm thanh tổng thể. Cùng với nhau, những yếu tố này kết hợp với nhau để tạo ra trải nghiệm âm nhạc thực sự độc đáo và quyến rũ, chắc chắn sẽ làm hài lòng người nghe ở mọi thể loại.</v>
      </c>
      <c r="D4139" s="2"/>
    </row>
    <row r="4140">
      <c r="A4140" s="1" t="s">
        <v>4181</v>
      </c>
      <c r="B4140" s="1" t="s">
        <v>6234</v>
      </c>
      <c r="C4140" s="2" t="str">
        <f>IFERROR(__xludf.DUMMYFUNCTION("GOOGLETRANSLATE(B4140, ""en"", ""vi"")"),"Âm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[T1I2M3E4_5S6I7G8N9A0T1U2R3E"&amp;"4].")</f>
        <v>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[T1I2M3E4_5S6I7G8N9A0T1U2R3E4].</v>
      </c>
      <c r="D4140" s="2"/>
    </row>
    <row r="4141">
      <c r="A4141" s="1" t="s">
        <v>2295</v>
      </c>
      <c r="B4141" s="1" t="s">
        <v>6235</v>
      </c>
      <c r="C4141" s="2" t="str">
        <f>IFERROR(__xludf.DUMMYFUNCTION("GOOGLETRANSLATE(B4141, ""en"", ""vi"")"),"Phạm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"&amp;"[I1N2S3T4R5U6M7E8N9T0S1]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cách"&amp;" [G1E2N3R4E5] cụ thể nào.")</f>
        <v>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 [G1E2N3R4E5] cụ thể nào.</v>
      </c>
      <c r="D4141" s="2"/>
    </row>
    <row r="4142">
      <c r="A4142" s="1" t="s">
        <v>6236</v>
      </c>
      <c r="B4142" s="1" t="s">
        <v>6237</v>
      </c>
      <c r="C4142" s="2" t="str">
        <f>IFERROR(__xludf.DUMMYFUNCTION("GOOGLETRANSLATE(B4142, ""en"", ""vi"")"),"Hãy sẵn sàng bước lên sàn nhảy vì bài hát này chắc chắn sẽ khiến mọi người đứng dậy và nhảy múa. Với thời gian phát là [T1M213] giây, bài hát này có [ti0me1 s2ig3na4tu5re6] không thường thấy và âm nhạc của nó được phong phú hơn khi sử dụng [I1N2S3T4R5U6M7"&amp;"E8N9T0S1]. Mặc dù phát chậm nhưng bố cục [[N01U12M23_34B45A56R67S78]8 b9ar0s1] của bài hát khiến nó trở nên lôi cuốn và khác biệt so với phần còn lại.")</f>
        <v>Hãy sẵn sàng bước lên sàn nhảy vì bài hát này chắc chắn sẽ khiến mọi người đứng dậy và nhảy múa. Với thời gian phát là [T1M213] giây, bài hát này có [ti0me1 s2ig3na4tu5re6] không thường thấy và âm nhạc của nó được phong phú hơn khi sử dụng [I1N2S3T4R5U6M7E8N9T0S1]. Mặc dù phát chậm nhưng bố cục [[N01U12M23_34B45A56R67S78]8 b9ar0s1] của bài hát khiến nó trở nên lôi cuốn và khác biệt so với phần còn lại.</v>
      </c>
      <c r="D4142" s="2"/>
    </row>
    <row r="4143">
      <c r="A4143" s="1" t="s">
        <v>6238</v>
      </c>
      <c r="B4143" s="1" t="s">
        <v>6239</v>
      </c>
      <c r="C4143" s="2" t="str">
        <f>IFERROR(__xludf.DUMMYFUNCTION("GOOGLETRANSLATE(B4143, ""en"", ""vi"")"),"Trong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thường"&amp;", bổ sung nhịp điệu đặc biệt cho giai điệu. Cùng với nhau, những yếu tố này tạo nên trải nghiệm âm nhạc quyến rũ và đáng nhớ cho người nghe.")</f>
        <v>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 bổ sung nhịp điệu đặc biệt cho giai điệu. Cùng với nhau, những yếu tố này tạo nên trải nghiệm âm nhạc quyến rũ và đáng nhớ cho người nghe.</v>
      </c>
      <c r="D4143" s="2"/>
    </row>
    <row r="4144">
      <c r="A4144" s="1" t="s">
        <v>6240</v>
      </c>
      <c r="B4144" s="1" t="s">
        <v>6241</v>
      </c>
      <c r="C4144" s="2" t="str">
        <f>IFERROR(__xludf.DUMMYFUNCTION("GOOGLETRANSLATE(B4144, ""en"", ""vi"")"),"Âm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đ"&amp;"ược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f>
        <v>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v>
      </c>
      <c r="D4144" s="2"/>
    </row>
    <row r="4145">
      <c r="A4145" s="1" t="s">
        <v>25</v>
      </c>
      <c r="B4145" s="1" t="s">
        <v>6242</v>
      </c>
      <c r="C4145" s="2" t="str">
        <f>IFERROR(__xludf.DUMMYFUNCTION("GOOGLETRANSLATE(B4145, ""en"", ""vi"")"),"Âm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chạ"&amp;"m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ch"&amp;"ạm vào những cảm xúc sâu sắc nhất của chúng ta và đưa chúng lên bề mặt. Vẻ đẹp của âm nhạc nằm ở khả năng diễn đạt những điều mà ngôn từ không thể diễn đạt được, truyền tải trọn vẹn chiều sâu và sự phức tạp trong trải nghiệm của con người chúng ta.")</f>
        <v>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chạm vào những cảm xúc sâu sắc nhất của chúng ta và đưa chúng lên bề mặt. Vẻ đẹp của âm nhạc nằm ở khả năng diễn đạt những điều mà ngôn từ không thể diễn đạt được, truyền tải trọn vẹn chiều sâu và sự phức tạp trong trải nghiệm của con người chúng ta.</v>
      </c>
      <c r="D4145" s="2"/>
    </row>
    <row r="4146">
      <c r="A4146" s="1" t="s">
        <v>6243</v>
      </c>
      <c r="B4146" s="1" t="s">
        <v>6244</v>
      </c>
      <c r="C4146" s="2" t="str">
        <f>IFERROR(__xludf.DUMMYFUNCTION("GOOGLETRANSLATE(B4146,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này thể hiện nhịp điệu êm đềm và vừa phải, đồng thời có đặc điểm [ti0me1 s2ig3na4tu5re6] không thường thấy. [T1I2M3E4_5S6I7G8N9A0T1U2R3E4] [I1N2S3T4R5U6M7E8N9T0S1] không phải là một phần nhạc cụ trong bài hát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này thể hiện nhịp điệu êm đềm và vừa phải, đồng thời có đặc điểm [ti0me1 s2ig3na4tu5re6] không thường thấy. [T1I2M3E4_5S6I7G8N9A0T1U2R3E4] [I1N2S3T4R5U6M7E8N9T0S1] không phải là một phần nhạc cụ trong bài hát này.</v>
      </c>
      <c r="D4146" s="2"/>
    </row>
    <row r="4147">
      <c r="A4147" s="1" t="s">
        <v>1841</v>
      </c>
      <c r="B4147" s="1" t="s">
        <v>6245</v>
      </c>
      <c r="C4147" s="2" t="str">
        <f>IFERROR(__xludf.DUMMYFUNCTION("GOOGLETRANSLATE(B4147,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tha"&amp;"nh [G1E2N3R4E5] cổ điển, âm nhạc chứa đựng tinh hoa vượt thời gian.")</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thanh [G1E2N3R4E5] cổ điển, âm nhạc chứa đựng tinh hoa vượt thời gian.</v>
      </c>
      <c r="D4147" s="2"/>
    </row>
    <row r="4148">
      <c r="A4148" s="1" t="s">
        <v>6246</v>
      </c>
      <c r="B4148" s="1" t="s">
        <v>6247</v>
      </c>
      <c r="C4148" s="2" t="str">
        <f>IFERROR(__xludf.DUMMYFUNCTION("GOOGLETRANSLATE(B4148, ""en"", ""vi"")"),"Bài hát này, bắt nguồn từ quy ước của âm nhạc [G1E2N3R4E5], có âm vực trong phạm vi [R1A2N3G4E5] [oc0ta1ve2s3] và di chuyển với tốc độ nhanh mặc dù [te0mp1o2] rất thoải mái. Đồng hồ đo của âm nhạc là [T1I2M3E4_5S6I7G8N9A0T1U2R3E4].")</f>
        <v>Bài hát này, bắt nguồn từ quy ước của âm nhạc [G1E2N3R4E5], có âm vực trong phạm vi [R1A2N3G4E5] [oc0ta1ve2s3] và di chuyển với tốc độ nhanh mặc dù [te0mp1o2] rất thoải mái. Đồng hồ đo của âm nhạc là [T1I2M3E4_5S6I7G8N9A0T1U2R3E4].</v>
      </c>
      <c r="D4148" s="2"/>
    </row>
    <row r="4149">
      <c r="A4149" s="1" t="s">
        <v>6248</v>
      </c>
      <c r="B4149" s="1" t="s">
        <v>6249</v>
      </c>
      <c r="C4149" s="2" t="str">
        <f>IFERROR(__xludf.DUMMYFUNCTION("GOOGLETRANSLATE(B4149, ""en"", ""vi"")"),"Âm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củ"&amp;"a những yếu tố này tạo ra âm thanh tràn đầy năng lượng và sống động, gói gọn một cách hoàn hảo bản chất của thể loại [G1E2N3R4E5].")</f>
        <v>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 những yếu tố này tạo ra âm thanh tràn đầy năng lượng và sống động, gói gọn một cách hoàn hảo bản chất của thể loại [G1E2N3R4E5].</v>
      </c>
      <c r="D4149" s="2"/>
    </row>
    <row r="4150">
      <c r="A4150" s="1" t="s">
        <v>217</v>
      </c>
      <c r="B4150" s="1" t="s">
        <v>6250</v>
      </c>
      <c r="C4150" s="2" t="str">
        <f>IFERROR(__xludf.DUMMYFUNCTION("GOOGLETRANSLATE(B4150, ""en"", ""vi"")"),"Việc sử dụng [[K01E12Y23]3 k4ey5] trong bản nhạc này tạo ra một bầu không khí khác biệt.")</f>
        <v>Việc sử dụng [[K01E12Y23]3 k4ey5] trong bản nhạc này tạo ra một bầu không khí khác biệt.</v>
      </c>
      <c r="D4150" s="2"/>
    </row>
    <row r="4151">
      <c r="A4151" s="1" t="s">
        <v>4181</v>
      </c>
      <c r="B4151" s="1" t="s">
        <v>6251</v>
      </c>
      <c r="C4151" s="2" t="str">
        <f>IFERROR(__xludf.DUMMYFUNCTION("GOOGLETRANSLATE(B4151, ""en"", ""vi"")"),"Âm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"&amp;"thường, góp phần tạo nên âm thanh độc đáo và đặc biệt của nó.")</f>
        <v>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thường, góp phần tạo nên âm thanh độc đáo và đặc biệt của nó.</v>
      </c>
      <c r="D4151" s="2"/>
    </row>
    <row r="4152">
      <c r="A4152" s="1" t="s">
        <v>6252</v>
      </c>
      <c r="B4152" s="1" t="s">
        <v>6253</v>
      </c>
      <c r="C4152" s="2" t="str">
        <f>IFERROR(__xludf.DUMMYFUNCTION("GOOGLETRANSLATE(B4152, ""en"", ""vi"")"),"Bài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đ"&amp;"iệu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"&amp;"hưởng về phong cách âm nhạc độc đáo này.")</f>
        <v>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hưởng về phong cách âm nhạc độc đáo này.</v>
      </c>
      <c r="D4152" s="2"/>
    </row>
    <row r="4153">
      <c r="A4153" s="1" t="s">
        <v>6202</v>
      </c>
      <c r="B4153" s="1" t="s">
        <v>6254</v>
      </c>
      <c r="C4153" s="2" t="str">
        <f>IFERROR(__xludf.DUMMYFUNCTION("GOOGLETRANSLATE(B4153, ""en"", ""vi"")"),"Loại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man"&amp;"g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f>
        <v>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v>
      </c>
      <c r="D4153" s="2"/>
    </row>
    <row r="4154">
      <c r="A4154" s="1" t="s">
        <v>273</v>
      </c>
      <c r="B4154" s="1" t="s">
        <v>6255</v>
      </c>
      <c r="C4154" s="2" t="str">
        <f>IFERROR(__xludf.DUMMYFUNCTION("GOOGLETRANSLATE(B4154, ""en"", ""vi"")"),"Âm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rock."&amp;"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tạ"&amp;"p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f>
        <v>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v>
      </c>
      <c r="D4154" s="2"/>
    </row>
    <row r="4155">
      <c r="A4155" s="1" t="s">
        <v>106</v>
      </c>
      <c r="B4155" s="1" t="s">
        <v>6256</v>
      </c>
      <c r="C4155" s="2" t="str">
        <f>IFERROR(__xludf.DUMMYFUNCTION("GOOGLETRANSLATE(B4155, ""en"", ""vi"")"),"Nhịp điệu êm dịu của bài hát này đạt được thông qua việc cố ý lược bỏ một số nhạc cụ trong cách sắp xếp của nó.")</f>
        <v>Nhịp điệu êm dịu của bài hát này đạt được thông qua việc cố ý lược bỏ một số nhạc cụ trong cách sắp xếp của nó.</v>
      </c>
      <c r="D4155" s="2"/>
    </row>
    <row r="4156">
      <c r="A4156" s="1" t="s">
        <v>2554</v>
      </c>
      <c r="B4156" s="1" t="s">
        <v>6257</v>
      </c>
      <c r="C4156" s="2" t="str">
        <f>IFERROR(__xludf.DUMMYFUNCTION("GOOGLETRANSLATE(B4156, ""en"", ""vi"")"),"Bài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tạ"&amp;"p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f>
        <v>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v>
      </c>
      <c r="D4156" s="2"/>
    </row>
    <row r="4157">
      <c r="A4157" s="1" t="s">
        <v>1618</v>
      </c>
      <c r="B4157" s="1" t="s">
        <v>6258</v>
      </c>
      <c r="C4157" s="2" t="str">
        <f>IFERROR(__xludf.DUMMYFUNCTION("GOOGLETRANSLATE(B4157, ""en"", ""vi"")"),"Bản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t"&amp;"rong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"&amp;"thực sự đáng nhớ và thú vị, chắc chắn sẽ làm say lòng người nghe.")</f>
        <v>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thực sự đáng nhớ và thú vị, chắc chắn sẽ làm say lòng người nghe.</v>
      </c>
      <c r="D4157" s="2"/>
    </row>
    <row r="4158">
      <c r="A4158" s="1" t="s">
        <v>6259</v>
      </c>
      <c r="B4158" s="1" t="s">
        <v>6260</v>
      </c>
      <c r="C4158" s="2" t="str">
        <f>IFERROR(__xludf.DUMMYFUNCTION("GOOGLETRANSLATE(B4158, ""en"", ""vi"")"),"Âm nhạc được sáng tác trong [[K01E12Y23]3 k4ey5], có phạm vi cao độ trong [R1A2N3G4E5] [oc0ta1ve2s3]. Nó kéo dài [T1M213] giây và tuân theo [[T01I12M23E34_45S56I67G78N89A90T01U12R23E34]4 t5im6e 7si8gn9at0ur1e2]. Đáng chú ý, trong bài hát này vắng mặt [I1N"&amp;"2S3T4R5U6M7E8N9T0S1], tạo cảm giác [E1M2O3T4I5O6N7].")</f>
        <v>Âm nhạc được sáng tác trong [[K01E12Y23]3 k4ey5], có phạm vi cao độ trong [R1A2N3G4E5] [oc0ta1ve2s3]. Nó kéo dài [T1M213] giây và tuân theo [[T01I12M23E34_45S56I67G78N89A90T01U12R23E34]4 t5im6e 7si8gn9at0ur1e2]. Đáng chú ý, trong bài hát này vắng mặt [I1N2S3T4R5U6M7E8N9T0S1], tạo cảm giác [E1M2O3T4I5O6N7].</v>
      </c>
      <c r="D4158" s="2"/>
    </row>
    <row r="4159">
      <c r="A4159" s="1" t="s">
        <v>4410</v>
      </c>
      <c r="B4159" s="1" t="s">
        <v>6261</v>
      </c>
      <c r="C4159" s="2" t="str">
        <f>IFERROR(__xludf.DUMMYFUNCTION("GOOGLETRANSLATE(B4159, ""en"", ""vi"")"),"Với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"&amp;"động và [ti0me1 s2ig3na4tu5re6] được sử dụng không phổ biến, bao gồm [T1I2M3E4_5S6I7G8N9A0T1U2R3E4].")</f>
        <v>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động và [ti0me1 s2ig3na4tu5re6] được sử dụng không phổ biến, bao gồm [T1I2M3E4_5S6I7G8N9A0T1U2R3E4].</v>
      </c>
      <c r="D4159" s="2"/>
    </row>
    <row r="4160">
      <c r="A4160" s="1" t="s">
        <v>2834</v>
      </c>
      <c r="B4160" s="1" t="s">
        <v>6262</v>
      </c>
      <c r="C4160" s="2" t="str">
        <f>IFERROR(__xludf.DUMMYFUNCTION("GOOGLETRANSLATE(B4160, ""en"", ""vi"")"),"Dải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"&amp;"không quá chậm, trong khi [[T01I12M23E34_45S56I67G78N89A90T01U12R23E34]4 t5im6e 7si8gn9at0ur1e2] độc đáo lại bổ sung thêm yếu tố độc đáo. Trải dài [[N01U12M23_34B45A56R67S78]8 b9ar0s1], âm nhạc chứa đựng bản chất quyến rũ.")</f>
        <v>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không quá chậm, trong khi [[T01I12M23E34_45S56I67G78N89A90T01U12R23E34]4 t5im6e 7si8gn9at0ur1e2] độc đáo lại bổ sung thêm yếu tố độc đáo. Trải dài [[N01U12M23_34B45A56R67S78]8 b9ar0s1], âm nhạc chứa đựng bản chất quyến rũ.</v>
      </c>
      <c r="D4160" s="2"/>
    </row>
    <row r="4161">
      <c r="A4161" s="1" t="s">
        <v>154</v>
      </c>
      <c r="B4161" s="1" t="s">
        <v>6263</v>
      </c>
      <c r="C4161" s="2" t="str">
        <f>IFERROR(__xludf.DUMMYFUNCTION("GOOGLETRANSLATE(B4161, ""en"", ""vi"")"),"Buổi biểu diễn âm nhạc sử dụng nhạc cụ.")</f>
        <v>Buổi biểu diễn âm nhạc sử dụng nhạc cụ.</v>
      </c>
      <c r="D4161" s="2"/>
    </row>
    <row r="4162">
      <c r="A4162" s="1" t="s">
        <v>6264</v>
      </c>
      <c r="B4162" s="1" t="s">
        <v>6265</v>
      </c>
      <c r="C4162" s="2" t="str">
        <f>IFERROR(__xludf.DUMMYFUNCTION("GOOGLETRANSLATE(B4162, ""en"", ""vi"")"),"Loại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vào"&amp;"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v"&amp;"à thể hiện một phong cách đặc biệt khác với thể loại [G1E2N3R4E5] truyền thống, nhưng vẫn phản ánh phong cách nghệ thuật của [A1R2T3I4S5T6].")</f>
        <v>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và thể hiện một phong cách đặc biệt khác với thể loại [G1E2N3R4E5] truyền thống, nhưng vẫn phản ánh phong cách nghệ thuật của [A1R2T3I4S5T6].</v>
      </c>
      <c r="D4162" s="2"/>
    </row>
    <row r="4163">
      <c r="A4163" s="1" t="s">
        <v>6266</v>
      </c>
      <c r="B4163" s="1" t="s">
        <v>6267</v>
      </c>
      <c r="C4163" s="2" t="str">
        <f>IFERROR(__xludf.DUMMYFUNCTION("GOOGLETRANSLATE(B4163, ""en"", ""vi"")"),"Âm nhạc được sáng tác trong [[K01E12Y23]3 k4ey5] với dải cao độ nhỏ gọn [R1A2N3G4E5] [oc0ta1ve2s3] tạo ra một màn trình diễn âm nhạc tập trung và có tác động mạnh mẽ. Với thời lượng [T1M213] giây, bài hát có [te0mp1o2] cao này thể hiện âm thanh chịu ảnh h"&amp;"ưởng nặng nề của phong cách [G1E2N3R4E5].")</f>
        <v>Âm nhạc được sáng tác trong [[K01E12Y23]3 k4ey5] với dải cao độ nhỏ gọn [R1A2N3G4E5] [oc0ta1ve2s3] tạo ra một màn trình diễn âm nhạc tập trung và có tác động mạnh mẽ. Với thời lượng [T1M213] giây, bài hát có [te0mp1o2] cao này thể hiện âm thanh chịu ảnh hưởng nặng nề của phong cách [G1E2N3R4E5].</v>
      </c>
      <c r="D4163" s="2"/>
    </row>
    <row r="4164">
      <c r="A4164" s="1" t="s">
        <v>6268</v>
      </c>
      <c r="B4164" s="1" t="s">
        <v>6269</v>
      </c>
      <c r="C4164" s="2" t="str">
        <f>IFERROR(__xludf.DUMMYFUNCTION("GOOGLETRANSLATE(B4164, ""en"", ""vi"")"),"Phạm vi cao độ nhỏ gọn của [R1A2N3G4E5] [oc0ta1ve2s3] mang lại màn trình diễn âm nhạc tập trung và có tác động mạnh mẽ với nhịp điệu đặc biệt tràn đầy năng lượng. Bài hát này có thời lượng chạy là [T1M213] giây và có [ti0me1 s2ig3na4tu5re6 o7f 8[T91I02M13"&amp;"E24_35S46I57G68N79A80T91U02R13E24]3]. Âm nhạc được đặc trưng bởi tính chất [E1M2O3T4I5O6N7].")</f>
        <v>Phạm vi cao độ nhỏ gọn của [R1A2N3G4E5] [oc0ta1ve2s3] mang lại màn trình diễn âm nhạc tập trung và có tác động mạnh mẽ với nhịp điệu đặc biệt tràn đầy năng lượng. Bài hát này có thời lượng chạy là [T1M213] giây và có [ti0me1 s2ig3na4tu5re6 o7f 8[T91I02M13E24_35S46I57G68N79A80T91U02R13E24]3]. Âm nhạc được đặc trưng bởi tính chất [E1M2O3T4I5O6N7].</v>
      </c>
      <c r="D4164" s="2"/>
    </row>
    <row r="4165">
      <c r="A4165" s="1" t="s">
        <v>352</v>
      </c>
      <c r="B4165" s="1" t="s">
        <v>6270</v>
      </c>
      <c r="C4165" s="2" t="str">
        <f>IFERROR(__xludf.DUMMYFUNCTION("GOOGLETRANSLATE(B4165, ""en"", ""vi"")"),"Phạm vi cao độ nhỏ gọn của [R1A2N3G4E5] [oc0ta1ve2s3] mang lại hiệu suất âm nhạc tập trung và ấn tượng, trong khi [[K01E12Y23]3 k4ey5] mang lại âm thanh mạnh mẽ và đáng nhớ. Với thời lượng [T1M213] giây và [te0mp1o2] cân bằng hoàn hảo, bài hát này đã chin"&amp;"h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tron"&amp;"g trình chiếu.")</f>
        <v>Phạm vi cao độ nhỏ gọn của [R1A2N3G4E5] [oc0ta1ve2s3] mang lại hiệu suất âm nhạc tập trung và ấn tượng, trong khi [[K01E12Y23]3 k4ey5] mang lại âm thanh mạnh mẽ và đáng nhớ. Với thời lượng [T1M213] giây và [te0mp1o2] cân bằng hoàn hảo, bài hát này đã chinh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trong trình chiếu.</v>
      </c>
      <c r="D4165" s="2"/>
    </row>
    <row r="4166">
      <c r="A4166" s="1" t="s">
        <v>771</v>
      </c>
      <c r="B4166" s="1" t="s">
        <v>6271</v>
      </c>
      <c r="C4166" s="2" t="str">
        <f>IFERROR(__xludf.DUMMYFUNCTION("GOOGLETRANSLATE(B4166, ""en"", ""vi"")"),"Bản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[T1I2M3E4_5S6I7G8N9A0T1U2R3E4],"&amp;" bài hát có nhịp điệu chậm và thể hiện phong cách [G1E2N3R4E5].")</f>
        <v>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 bài hát có nhịp điệu chậm và thể hiện phong cách [G1E2N3R4E5].</v>
      </c>
      <c r="D4166" s="2"/>
    </row>
    <row r="4167">
      <c r="A4167" s="1" t="s">
        <v>6272</v>
      </c>
      <c r="B4167" s="1" t="s">
        <v>6273</v>
      </c>
      <c r="C4167" s="2" t="str">
        <f>IFERROR(__xludf.DUMMYFUNCTION("GOOGLETRANSLATE(B4167, ""en"", ""vi"")"),"Loại nhạc này mang đến trải nghiệm nghe độc ​​đáo và đáng nhớ với dải cao độ [R1A2N3G4E5] [oc0ta1ve2s3] và bổ sung thêm [[K01E12Y23]3 k4ey5], mang lại hương vị độc đáo. Âm nhạc mang hơi hướng [A1R2T3I4S5T6] và mặc dù đi theo phong cách này nhưng nó cũng đ"&amp;"i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f>
        <v>Loại nhạc này mang đến trải nghiệm nghe độc ​​đáo và đáng nhớ với dải cao độ [R1A2N3G4E5] [oc0ta1ve2s3] và bổ sung thêm [[K01E12Y23]3 k4ey5], mang lại hương vị độc đáo. Âm nhạc mang hơi hướng [A1R2T3I4S5T6] và mặc dù đi theo phong cách này nhưng nó cũng đi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v>
      </c>
      <c r="D4167" s="2"/>
    </row>
    <row r="4168">
      <c r="A4168" s="1" t="s">
        <v>110</v>
      </c>
      <c r="B4168" s="1" t="s">
        <v>6274</v>
      </c>
      <c r="C4168" s="2" t="str">
        <f>IFERROR(__xludf.DUMMYFUNCTION("GOOGLETRANSLATE(B4168, ""en"", ""vi"")"),"Phạm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"&amp;"dải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c"&amp;"hắc chắn sẽ để lại ấn tượng lâu dài.")</f>
        <v>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chắc chắn sẽ để lại ấn tượng lâu dài.</v>
      </c>
      <c r="D4168" s="2"/>
    </row>
    <row r="4169">
      <c r="A4169" s="1" t="s">
        <v>6275</v>
      </c>
      <c r="B4169" s="1" t="s">
        <v>6276</v>
      </c>
      <c r="C4169" s="2" t="str">
        <f>IFERROR(__xludf.DUMMYFUNCTION("GOOGLETRANSLATE(B4169, ""en"", ""vi"")"),"Loại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[[T01I12M23E34_45S56I67G78N89A9"&amp;"0T01U12R23E34]4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v"&amp;"ào một hành trình kích thích cả cảm xúc lẫn thính giác.")</f>
        <v>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vào một hành trình kích thích cả cảm xúc lẫn thính giác.</v>
      </c>
      <c r="D4169" s="2"/>
    </row>
    <row r="4170">
      <c r="A4170" s="1" t="s">
        <v>4381</v>
      </c>
      <c r="B4170" s="1" t="s">
        <v>6277</v>
      </c>
      <c r="C4170" s="2" t="str">
        <f>IFERROR(__xludf.DUMMYFUNCTION("GOOGLETRANSLATE(B4170, ""en"", ""vi"")"),"Dải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"&amp;"rất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t"&amp;"ố.")</f>
        <v>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tố.</v>
      </c>
      <c r="D4170" s="2"/>
    </row>
    <row r="4171">
      <c r="A4171" s="1" t="s">
        <v>1016</v>
      </c>
      <c r="B4171" s="1" t="s">
        <v>6278</v>
      </c>
      <c r="C4171" s="2" t="str">
        <f>IFERROR(__xludf.DUMMYFUNCTION("GOOGLETRANSLATE(B4171, ""en"", ""vi"")"),"Trong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[I"&amp;"1N2S3T4R5U6M7E8N9T0S1]. Đồng hồ đo của âm nhạc là [T1I2M3E4_5S6I7G8N9A0T1U2R3E4] và được phát ở nhịp độ thoải mái. Nhìn chung, bản nhạc này gợi lên cảm giác [E1M2O3T4I5O6N7].")</f>
        <v>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[I1N2S3T4R5U6M7E8N9T0S1]. Đồng hồ đo của âm nhạc là [T1I2M3E4_5S6I7G8N9A0T1U2R3E4] và được phát ở nhịp độ thoải mái. Nhìn chung, bản nhạc này gợi lên cảm giác [E1M2O3T4I5O6N7].</v>
      </c>
      <c r="D4171" s="2"/>
    </row>
    <row r="4172">
      <c r="A4172" s="1" t="s">
        <v>756</v>
      </c>
      <c r="B4172" s="1" t="s">
        <v>6279</v>
      </c>
      <c r="C4172" s="2" t="str">
        <f>IFERROR(__xludf.DUMMYFUNCTION("GOOGLETRANSLATE(B4172, ""en"", ""vi"")"),"Âm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k4"&amp;"ey5]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nê"&amp;"n thú vị hơn. Cùng với nhau, những yếu tố này tạo nên một trải nghiệm âm nhạc quyến rũ, chắc chắn sẽ để lại ấn tượng lâu dài cho bất kỳ ai nghe nó.")</f>
        <v>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nên thú vị hơn. Cùng với nhau, những yếu tố này tạo nên một trải nghiệm âm nhạc quyến rũ, chắc chắn sẽ để lại ấn tượng lâu dài cho bất kỳ ai nghe nó.</v>
      </c>
      <c r="D4172" s="2"/>
    </row>
    <row r="4173">
      <c r="A4173" s="1" t="s">
        <v>2554</v>
      </c>
      <c r="B4173" s="1" t="s">
        <v>6280</v>
      </c>
      <c r="C4173" s="2" t="str">
        <f>IFERROR(__xludf.DUMMYFUNCTION("GOOGLETRANSLATE(B4173, ""en"", ""vi"")"),"Nhịp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"&amp;"vị.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c"&amp;"ủa người nghe dù có những yếu tố khác lạ của bài hát là minh chứng cho kỹ năng và sự sáng tạo của người sáng tác.")</f>
        <v>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của người nghe dù có những yếu tố khác lạ của bài hát là minh chứng cho kỹ năng và sự sáng tạo của người sáng tác.</v>
      </c>
      <c r="D4173" s="2"/>
    </row>
    <row r="4174">
      <c r="A4174" s="1" t="s">
        <v>6281</v>
      </c>
      <c r="B4174" s="1" t="s">
        <v>6282</v>
      </c>
      <c r="C4174" s="2" t="str">
        <f>IFERROR(__xludf.DUMMYFUNCTION("GOOGLETRANSLATE(B4174, ""en"", ""vi"")"),"Âm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[[T"&amp;"01I12M23E34_45S56I67G78N89A90T01U12R23E34]4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kế"&amp;"t hợp nhiều yếu tố khác nhau để tạo ra âm thanh độc đáo.")</f>
        <v>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kết hợp nhiều yếu tố khác nhau để tạo ra âm thanh độc đáo.</v>
      </c>
      <c r="D4174" s="2"/>
    </row>
    <row r="4175">
      <c r="A4175" s="1" t="s">
        <v>481</v>
      </c>
      <c r="B4175" s="1" t="s">
        <v>6283</v>
      </c>
      <c r="C4175" s="2" t="str">
        <f>IFERROR(__xludf.DUMMYFUNCTION("GOOGLETRANSLATE(B4175, ""en"", ""vi"")"),"Với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"&amp;"hút.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khí"&amp;" êm dịu. Mang đậm những quy ước của phong cách [G1E2N3R4E5], âm thanh của bài hát lôi cuốn bởi sự hòa trộn độc đáo giữa các yếu tố.")</f>
        <v>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 êm dịu. Mang đậm những quy ước của phong cách [G1E2N3R4E5], âm thanh của bài hát lôi cuốn bởi sự hòa trộn độc đáo giữa các yếu tố.</v>
      </c>
      <c r="D4175" s="2"/>
    </row>
    <row r="4176">
      <c r="A4176" s="1" t="s">
        <v>6284</v>
      </c>
      <c r="B4176" s="1" t="s">
        <v>6285</v>
      </c>
      <c r="C4176" s="2" t="str">
        <f>IFERROR(__xludf.DUMMYFUNCTION("GOOGLETRANSLATE(B4176, ""en"", ""vi"")"),"Phạm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gi"&amp;"ây,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các"&amp;"h [G1E2N3R4E5], bài hát này bao gồm [[N01U12M23_34B45A56R67S78]8 b9ar0s1].")</f>
        <v>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cách [G1E2N3R4E5], bài hát này bao gồm [[N01U12M23_34B45A56R67S78]8 b9ar0s1].</v>
      </c>
      <c r="D4176" s="2"/>
    </row>
    <row r="4177">
      <c r="A4177" s="1" t="s">
        <v>6002</v>
      </c>
      <c r="B4177" s="1" t="s">
        <v>6286</v>
      </c>
      <c r="C4177" s="2" t="str">
        <f>IFERROR(__xludf.DUMMYFUNCTION("GOOGLETRANSLATE(B4177, ""en"", ""vi"")"),"Trong bản nhạc này, giai điệu không được tạo bằng [I1N2S3T4R5U6M7E8N9T0]. Thay vào đó, âm nhạc dựa vào phạm vi cao độ [R1A2N3G4E5] [oc0ta1ve2s3] để mang lại trải nghiệm nghe độc ​​đáo và đáng nhớ. Nhịp điệu của bản nhạc là [T1I2M3E4_5S6I7G8N9A0T1U2R3E4], "&amp;"góp phần tạo nên cấu trúc nhịp điệu tổng thể của tác phẩm.")</f>
        <v>Trong bản nhạc này, giai điệu không được tạo bằng [I1N2S3T4R5U6M7E8N9T0]. Thay vào đó, âm nhạc dựa vào phạm vi cao độ [R1A2N3G4E5] [oc0ta1ve2s3] để mang lại trải nghiệm nghe độc ​​đáo và đáng nhớ. Nhịp điệu của bản nhạc là [T1I2M3E4_5S6I7G8N9A0T1U2R3E4], góp phần tạo nên cấu trúc nhịp điệu tổng thể của tác phẩm.</v>
      </c>
      <c r="D4177" s="2"/>
    </row>
    <row r="4178">
      <c r="A4178" s="1" t="s">
        <v>6287</v>
      </c>
      <c r="B4178" s="1" t="s">
        <v>6288</v>
      </c>
      <c r="C4178" s="2" t="str">
        <f>IFERROR(__xludf.DUMMYFUNCTION("GOOGLETRANSLATE(B4178, ""en"", ""vi"")"),"Việc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q"&amp;"uá chậm nên rất dễ nghe. Để cải thiện âm thanh, nên đưa [I1N2S3T4R5U6M7E8N9T0S1] vào nhạc để tăng thêm chiều sâu và kết cấu. Nhìn chung, bản nhạc này là một sáng tác được trau chuốt kỹ lưỡng, thể hiện sự cân bằng dễ chịu giữa [te0mp1o2] và nhạc cụ.")</f>
        <v>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quá chậm nên rất dễ nghe. Để cải thiện âm thanh, nên đưa [I1N2S3T4R5U6M7E8N9T0S1] vào nhạc để tăng thêm chiều sâu và kết cấu. Nhìn chung, bản nhạc này là một sáng tác được trau chuốt kỹ lưỡng, thể hiện sự cân bằng dễ chịu giữa [te0mp1o2] và nhạc cụ.</v>
      </c>
      <c r="D4178" s="2"/>
    </row>
    <row r="4179">
      <c r="A4179" s="1" t="s">
        <v>504</v>
      </c>
      <c r="B4179" s="1" t="s">
        <v>6289</v>
      </c>
      <c r="C4179" s="2" t="str">
        <f>IFERROR(__xludf.DUMMYFUNCTION("GOOGLETRANSLATE(B4179, ""en"", ""vi"")"),"Loại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k"&amp;"ết hợp [ti0me1 s2ig3na4tu5re6] không được sử dụng phổ biến, cụ thể là [T1I2M3E4_5S6I7G8N9A0T1U2R3E4]. Đi chệch khỏi quy ước, bài hát này không có [I1N2S3T4R5U6M7E8N9T0S1] và không thể hiện âm thanh thông thường của [G1E2N3R4E5].")</f>
        <v>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kết hợp [ti0me1 s2ig3na4tu5re6] không được sử dụng phổ biến, cụ thể là [T1I2M3E4_5S6I7G8N9A0T1U2R3E4]. Đi chệch khỏi quy ước, bài hát này không có [I1N2S3T4R5U6M7E8N9T0S1] và không thể hiện âm thanh thông thường của [G1E2N3R4E5].</v>
      </c>
      <c r="D4179" s="2"/>
    </row>
    <row r="4180">
      <c r="A4180" s="1" t="s">
        <v>6290</v>
      </c>
      <c r="B4180" s="1" t="s">
        <v>6291</v>
      </c>
      <c r="C4180" s="2" t="str">
        <f>IFERROR(__xludf.DUMMYFUNCTION("GOOGLETRANSLATE(B4180, ""en"", ""vi"")"),"[ti0me1 s2ig3na4tu5re6] của bài hát này không điển hình nhưng nhịp điệu lại chuyển động chậm rãi và rất hài hòa. Điều thú vị là, [I1N2S3T4R5U6M7E8N9T0S1] đặc biệt vắng mặt trong bản sáng tác này, tạo ra trải nghiệm âm thanh độc đáo khác với các quy ước âm"&amp;" nhạc thông thường.")</f>
        <v>[ti0me1 s2ig3na4tu5re6] của bài hát này không điển hình nhưng nhịp điệu lại chuyển động chậm rãi và rất hài hòa. Điều thú vị là, [I1N2S3T4R5U6M7E8N9T0S1] đặc biệt vắng mặt trong bản sáng tác này, tạo ra trải nghiệm âm thanh độc đáo khác với các quy ước âm nhạc thông thường.</v>
      </c>
      <c r="D4180" s="2"/>
    </row>
    <row r="4181">
      <c r="A4181" s="1" t="s">
        <v>1331</v>
      </c>
      <c r="B4181" s="1" t="s">
        <v>6292</v>
      </c>
      <c r="C4181" s="2" t="str">
        <f>IFERROR(__xludf.DUMMYFUNCTION("GOOGLETRANSLATE(B4181, ""en"", ""vi"")"),"Phạm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nhàng"&amp;" và thư giãn, không có bất kỳ [I1N2S3T4R5U6M7E8N9T0S1] nào. [[T01I12M23E34_45S56I67G78N89A90T01U12R23E34]4 t5im6e 7si8gn9at0ur1e2] khác thường và [te0mp1o2] vừa phải giúp phân biệt rõ hơn âm nhạc, tỏa ra [E1M2O3T4I5O6N7] và gợi lên cảm giác có chiều sâu c"&amp;"ảm xúc.")</f>
        <v>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 và thư giãn, không có bất kỳ [I1N2S3T4R5U6M7E8N9T0S1] nào. [[T01I12M23E34_45S56I67G78N89A90T01U12R23E34]4 t5im6e 7si8gn9at0ur1e2] khác thường và [te0mp1o2] vừa phải giúp phân biệt rõ hơn âm nhạc, tỏa ra [E1M2O3T4I5O6N7] và gợi lên cảm giác có chiều sâu cảm xúc.</v>
      </c>
      <c r="D4181" s="2"/>
    </row>
    <row r="4182">
      <c r="A4182" s="1" t="s">
        <v>6293</v>
      </c>
      <c r="B4182" s="1" t="s">
        <v>6294</v>
      </c>
      <c r="C4182" s="2" t="str">
        <f>IFERROR(__xludf.DUMMYFUNCTION("GOOGLETRANSLATE(B4182, ""en"", ""vi"")"),"Phạm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hát"&amp;" này không bình thường, với [T1I2M3E4_5S6I7G8N9A0T1U2R3E4]. Nó có tốc độ vừa phải và được xác định bởi [E1M2O3T4I5O6N7]. Nhìn chung, bài hát này có thời lượng [[N01U12M23_34B45A56R67S78]8 b9ar0s1].")</f>
        <v>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 này không bình thường, với [T1I2M3E4_5S6I7G8N9A0T1U2R3E4]. Nó có tốc độ vừa phải và được xác định bởi [E1M2O3T4I5O6N7]. Nhìn chung, bài hát này có thời lượng [[N01U12M23_34B45A56R67S78]8 b9ar0s1].</v>
      </c>
      <c r="D4182" s="2"/>
    </row>
    <row r="4183">
      <c r="A4183" s="1" t="s">
        <v>6295</v>
      </c>
      <c r="B4183" s="1" t="s">
        <v>6296</v>
      </c>
      <c r="C4183" s="2" t="str">
        <f>IFERROR(__xludf.DUMMYFUNCTION("GOOGLETRANSLATE(B4183, ""en"", ""vi"")"),"Bài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[oc0ta1v"&amp;"e2s3] cho phép nhấn mạnh hơn vào các sắc thái của giai điệu và phân nhịp. Mặc dù không tuân theo các mẫu thông thường của âm thanh [G1E2N3R4E5] nhưng bạn có thể đếm [[N01U12M23_34B45A56R67S78]8 b9ar0s1] trong bài hát này.")</f>
        <v>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[oc0ta1ve2s3] cho phép nhấn mạnh hơn vào các sắc thái của giai điệu và phân nhịp. Mặc dù không tuân theo các mẫu thông thường của âm thanh [G1E2N3R4E5] nhưng bạn có thể đếm [[N01U12M23_34B45A56R67S78]8 b9ar0s1] trong bài hát này.</v>
      </c>
      <c r="D4183" s="2"/>
    </row>
    <row r="4184">
      <c r="A4184" s="1" t="s">
        <v>1410</v>
      </c>
      <c r="B4184" s="1" t="s">
        <v>6297</v>
      </c>
      <c r="C4184" s="2" t="str">
        <f>IFERROR(__xludf.DUMMYFUNCTION("GOOGLETRANSLATE(B4184, ""en"", ""vi"")"),"Bài hát đang được phát kéo dài trong [T1M213] giây và được sáng tác trong [[K01E12Y23]3 k4ey5]. Nó bao gồm khoảng [[N01U12M23_34B45A56R67S78]8 b9ar0s1] và có nhịp điệu vừa phải và nhất quán.")</f>
        <v>Bài hát đang được phát kéo dài trong [T1M213] giây và được sáng tác trong [[K01E12Y23]3 k4ey5]. Nó bao gồm khoảng [[N01U12M23_34B45A56R67S78]8 b9ar0s1] và có nhịp điệu vừa phải và nhất quán.</v>
      </c>
      <c r="D4184" s="2"/>
    </row>
    <row r="4185">
      <c r="A4185" s="1" t="s">
        <v>1396</v>
      </c>
      <c r="B4185" s="1" t="s">
        <v>6298</v>
      </c>
      <c r="C4185" s="2" t="str">
        <f>IFERROR(__xludf.DUMMYFUNCTION("GOOGLETRANSLATE(B4185,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nh"&amp;"ịp điệu dễ chịu và được sáng tác theo nhịp [T1I2M3E4_5S6I7G8N9A0T1U2R3E4] với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nhịp điệu dễ chịu và được sáng tác theo nhịp [T1I2M3E4_5S6I7G8N9A0T1U2R3E4] với [[N01U12M23_34B45A56R67S78]8 b9ar0s1].</v>
      </c>
      <c r="D4185" s="2"/>
    </row>
    <row r="4186">
      <c r="A4186" s="1" t="s">
        <v>108</v>
      </c>
      <c r="B4186" s="1" t="s">
        <v>6299</v>
      </c>
      <c r="C4186" s="2" t="str">
        <f>IFERROR(__xludf.DUMMYFUNCTION("GOOGLETRANSLATE(B4186, ""en"", ""vi"")"),"Bản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v"&amp;"à [I1N2S3T4R5U6M7E8N9T0S1] không được đưa vào phần nhạc cụ. Với [ti0me1 s2ig3na4tu5re6 o7f 8[T91I02M13E24_35S46I57G68N79A80T91U02R13E24]3] độc đáo, bài hát di chuyển với tốc độ nhanh và tạo ra cảm giác mạnh mẽ về [E1M2O3T4I5O6N7].")</f>
        <v>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và [I1N2S3T4R5U6M7E8N9T0S1] không được đưa vào phần nhạc cụ. Với [ti0me1 s2ig3na4tu5re6 o7f 8[T91I02M13E24_35S46I57G68N79A80T91U02R13E24]3] độc đáo, bài hát di chuyển với tốc độ nhanh và tạo ra cảm giác mạnh mẽ về [E1M2O3T4I5O6N7].</v>
      </c>
      <c r="D4186" s="2"/>
    </row>
    <row r="4187">
      <c r="A4187" s="1" t="s">
        <v>1144</v>
      </c>
      <c r="B4187" s="1" t="s">
        <v>6300</v>
      </c>
      <c r="C4187" s="2" t="str">
        <f>IFERROR(__xludf.DUMMYFUNCTION("GOOGLETRANSLATE(B4187, ""en"", ""vi"")"),"Phạm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dịu,"&amp;"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loại"&amp;" [G1E2N3R4E5], mang đến trải nghiệm độc đáo.")</f>
        <v>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 [G1E2N3R4E5], mang đến trải nghiệm độc đáo.</v>
      </c>
      <c r="D4187" s="2"/>
    </row>
    <row r="4188">
      <c r="A4188" s="1" t="s">
        <v>308</v>
      </c>
      <c r="B4188" s="1" t="s">
        <v>6301</v>
      </c>
      <c r="C4188" s="2" t="str">
        <f>IFERROR(__xludf.DUMMYFUNCTION("GOOGLETRANSLATE(B4188, ""en"", ""vi"")"),"Dải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th"&amp;"anh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chun"&amp;"g, bài hát này mang đến trải nghiệm nghe lôi cuốn và giàu cảm xúc, đặc trưng bởi các yếu tố âm nhạc được trau chuốt cẩn thận và màn trình diễn biểu cảm.")</f>
        <v>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chung, bài hát này mang đến trải nghiệm nghe lôi cuốn và giàu cảm xúc, đặc trưng bởi các yếu tố âm nhạc được trau chuốt cẩn thận và màn trình diễn biểu cảm.</v>
      </c>
      <c r="D4188" s="2"/>
    </row>
    <row r="4189">
      <c r="A4189" s="1" t="s">
        <v>2525</v>
      </c>
      <c r="B4189" s="1" t="s">
        <v>6302</v>
      </c>
      <c r="C4189" s="2" t="str">
        <f>IFERROR(__xludf.DUMMYFUNCTION("GOOGLETRANSLATE(B4189, ""en"", ""vi"")"),"Âm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"&amp;"cao nhờ cấu trúc nhịp điệu của [ti0me1 s2ig3na4tu5re6]. Cùng với nhau, các nhạc cụ và [ti0me1 s2ig3na4tu5re6] phối hợp hài hòa để tạo ra trải nghiệm âm nhạc phong phú và quyến rũ.")</f>
        <v>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cao nhờ cấu trúc nhịp điệu của [ti0me1 s2ig3na4tu5re6]. Cùng với nhau, các nhạc cụ và [ti0me1 s2ig3na4tu5re6] phối hợp hài hòa để tạo ra trải nghiệm âm nhạc phong phú và quyến rũ.</v>
      </c>
      <c r="D4189" s="2"/>
    </row>
    <row r="4190">
      <c r="A4190" s="1" t="s">
        <v>502</v>
      </c>
      <c r="B4190" s="1" t="s">
        <v>6303</v>
      </c>
      <c r="C4190" s="2" t="str">
        <f>IFERROR(__xludf.DUMMYFUNCTION("GOOGLETRANSLATE(B4190, ""en"", ""vi"")"),"Dải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"&amp;"không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f>
        <v>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v>
      </c>
      <c r="D4190" s="2"/>
    </row>
    <row r="4191">
      <c r="A4191" s="1" t="s">
        <v>1249</v>
      </c>
      <c r="B4191" s="1" t="s">
        <v>6304</v>
      </c>
      <c r="C4191" s="2" t="str">
        <f>IFERROR(__xludf.DUMMYFUNCTION("GOOGLETRANSLATE(B4191, ""en"", ""vi"")"),"Bài hát có nhịp độ nhanh này có [[N01U12M23_34B45A56R67S78]8 b9ar0s1] xuyên suốt và được thúc đẩy bởi nhịp điệu cực kỳ mạnh mẽ.")</f>
        <v>Bài hát có nhịp độ nhanh này có [[N01U12M23_34B45A56R67S78]8 b9ar0s1] xuyên suốt và được thúc đẩy bởi nhịp điệu cực kỳ mạnh mẽ.</v>
      </c>
      <c r="D4191" s="2"/>
    </row>
    <row r="4192">
      <c r="A4192" s="1" t="s">
        <v>6305</v>
      </c>
      <c r="B4192" s="1" t="s">
        <v>6306</v>
      </c>
      <c r="C4192" s="2" t="str">
        <f>IFERROR(__xludf.DUMMYFUNCTION("GOOGLETRANSLATE(B4192, ""en"", ""vi"")"),"Âm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"&amp;"diễn âm nhạc của bài hát này kết hợp với [I1N2S3T4R5U6M7E8N9T0S1], làm tăng thêm nét đặc biệt của nó.")</f>
        <v>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diễn âm nhạc của bài hát này kết hợp với [I1N2S3T4R5U6M7E8N9T0S1], làm tăng thêm nét đặc biệt của nó.</v>
      </c>
      <c r="D4192" s="2"/>
    </row>
    <row r="4193">
      <c r="A4193" s="1" t="s">
        <v>223</v>
      </c>
      <c r="B4193" s="1" t="s">
        <v>6307</v>
      </c>
      <c r="C4193" s="2" t="str">
        <f>IFERROR(__xludf.DUMMYFUNCTION("GOOGLETRANSLATE(B4193, ""en"", ""vi"")"),"Bản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âm"&amp;"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f>
        <v>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v>
      </c>
      <c r="D4193" s="2"/>
    </row>
    <row r="4194">
      <c r="A4194" s="1" t="s">
        <v>6308</v>
      </c>
      <c r="B4194" s="1" t="s">
        <v>6309</v>
      </c>
      <c r="C4194" s="2" t="str">
        <f>IFERROR(__xludf.DUMMYFUNCTION("GOOGLETRANSLATE(B4194, ""en"", ""vi"")"),"Với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cá"&amp;"ch [G1E2N3R4E5], bài hát tiến triển theo [[N01U12M23_34B45A56R67S78]8 b9ar0s1], thể hiện bản chất độc đáo của nó.")</f>
        <v>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cách [G1E2N3R4E5], bài hát tiến triển theo [[N01U12M23_34B45A56R67S78]8 b9ar0s1], thể hiện bản chất độc đáo của nó.</v>
      </c>
      <c r="D4194" s="2"/>
    </row>
    <row r="4195">
      <c r="A4195" s="1" t="s">
        <v>754</v>
      </c>
      <c r="B4195" s="1" t="s">
        <v>6310</v>
      </c>
      <c r="C4195" s="2" t="str">
        <f>IFERROR(__xludf.DUMMYFUNCTION("GOOGLETRANSLATE(B4195, ""en"", ""vi"")"),"Phạm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"&amp;"bài hát này không liên quan đến việc sử dụng [I1N2S3T4R5U6M7E8N9T0S1]. Nó tuân theo [[T01I12M23E34_45S56I67G78N89A90T01U12R23E34]4 t5im6e 7si8gn9at0ur1e2] và có tốc độ nhanh, truyền tải hiệu quả [E1M2O3T4I5O6N7].")</f>
        <v>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bài hát này không liên quan đến việc sử dụng [I1N2S3T4R5U6M7E8N9T0S1]. Nó tuân theo [[T01I12M23E34_45S56I67G78N89A90T01U12R23E34]4 t5im6e 7si8gn9at0ur1e2] và có tốc độ nhanh, truyền tải hiệu quả [E1M2O3T4I5O6N7].</v>
      </c>
      <c r="D4195" s="2"/>
    </row>
    <row r="4196">
      <c r="A4196" s="1" t="s">
        <v>1629</v>
      </c>
      <c r="B4196" s="1" t="s">
        <v>6311</v>
      </c>
      <c r="C4196" s="2" t="str">
        <f>IFERROR(__xludf.DUMMYFUNCTION("GOOGLETRANSLATE(B4196, ""en"", ""vi"")"),"Bài hát này có âm vực [R1A2N3G4E5] [oc0ta1ve2s3] và chất lượng cảm xúc [E1M2O3T4I5O6N7]. Nó tồn tại trong [T1M213] giây và được phát trong [[T01I12M23E34_45S56I67G78N89A90T01U12R23E34]4 t5im6e 7si8gn9at0ur1e2].")</f>
        <v>Bài hát này có âm vực [R1A2N3G4E5] [oc0ta1ve2s3] và chất lượng cảm xúc [E1M2O3T4I5O6N7]. Nó tồn tại trong [T1M213] giây và được phát trong [[T01I12M23E34_45S56I67G78N89A90T01U12R23E34]4 t5im6e 7si8gn9at0ur1e2].</v>
      </c>
      <c r="D4196" s="2"/>
    </row>
    <row r="4197">
      <c r="A4197" s="1" t="s">
        <v>4214</v>
      </c>
      <c r="B4197" s="1" t="s">
        <v>6312</v>
      </c>
      <c r="C4197" s="2" t="str">
        <f>IFERROR(__xludf.DUMMYFUNCTION("GOOGLETRANSLATE(B4197, ""en"", ""vi"")"),"Dải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g"&amp;"iây, nắm bắt được bản chất của cảm xúc mà nó thể hiện thông qua cao độ và [te0mp1o2].")</f>
        <v>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giây, nắm bắt được bản chất của cảm xúc mà nó thể hiện thông qua cao độ và [te0mp1o2].</v>
      </c>
      <c r="D4197" s="2"/>
    </row>
    <row r="4198">
      <c r="A4198" s="1" t="s">
        <v>5998</v>
      </c>
      <c r="B4198" s="1" t="s">
        <v>6313</v>
      </c>
      <c r="C4198" s="2" t="str">
        <f>IFERROR(__xludf.DUMMYFUNCTION("GOOGLETRANSLATE(B4198, ""en"", ""vi"")"),"Với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s2ig3na4tu"&amp;"5re6] của nó không điển hình [T1I2M3E4_5S6I7G8N9A0T1U2R3E4]. Mặc dù vậy, bài hát vẫn duy trì nhịp độ vừa phải xuyên suốt và có [[N01U12M23_34B45A56R67S78]8 b9ar0s1], mang đến cho người nghe một hành trình âm nhạc độc đáo và hấp dẫn.")</f>
        <v>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s2ig3na4tu5re6] của nó không điển hình [T1I2M3E4_5S6I7G8N9A0T1U2R3E4]. Mặc dù vậy, bài hát vẫn duy trì nhịp độ vừa phải xuyên suốt và có [[N01U12M23_34B45A56R67S78]8 b9ar0s1], mang đến cho người nghe một hành trình âm nhạc độc đáo và hấp dẫn.</v>
      </c>
      <c r="D4198" s="2"/>
    </row>
    <row r="4199">
      <c r="A4199" s="1" t="s">
        <v>6314</v>
      </c>
      <c r="B4199" s="1" t="s">
        <v>6315</v>
      </c>
      <c r="C4199" s="2" t="str">
        <f>IFERROR(__xludf.DUMMYFUNCTION("GOOGLETRANSLATE(B4199, ""en"", ""vi"")"),"Bài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[I1N2S3"&amp;"T4R5U6M7E8N9T0S1] nhất định, mang lại trải nghiệm âm nhạc khác biệt.")</f>
        <v>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[I1N2S3T4R5U6M7E8N9T0S1] nhất định, mang lại trải nghiệm âm nhạc khác biệt.</v>
      </c>
      <c r="D4199" s="2"/>
    </row>
    <row r="4200">
      <c r="A4200" s="1" t="s">
        <v>699</v>
      </c>
      <c r="B4200" s="1" t="s">
        <v>6316</v>
      </c>
      <c r="C4200" s="2" t="str">
        <f>IFERROR(__xludf.DUMMYFUNCTION("GOOGLETRANSLATE(B4200, ""en"", ""vi"")"),"Phạm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thích"&amp;"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lại"&amp;" cảm giác [E1M2O3T4I5O6N7] mạnh mẽ, khiến nó trở thành một tác phẩm mạnh mẽ và đáng nhớ.")</f>
        <v>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 cảm giác [E1M2O3T4I5O6N7] mạnh mẽ, khiến nó trở thành một tác phẩm mạnh mẽ và đáng nhớ.</v>
      </c>
      <c r="D4200" s="2"/>
    </row>
    <row r="4201">
      <c r="A4201" s="1" t="s">
        <v>831</v>
      </c>
      <c r="B4201" s="1" t="s">
        <v>6317</v>
      </c>
      <c r="C4201" s="2" t="str">
        <f>IFERROR(__xludf.DUMMYFUNCTION("GOOGLETRANSLATE(B4201, ""en"", ""vi"")"),"[ke0y1]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k"&amp;"ết hợp giữa [ke0y1] độc đáo và nhịp điệu nhẹ nhàng tạo nên một trải nghiệm âm nhạc thực sự khó quên.")</f>
        <v>[ke0y1]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kết hợp giữa [ke0y1] độc đáo và nhịp điệu nhẹ nhàng tạo nên một trải nghiệm âm nhạc thực sự khó quên.</v>
      </c>
      <c r="D4201" s="2"/>
    </row>
    <row r="4202">
      <c r="A4202" s="1" t="s">
        <v>5681</v>
      </c>
      <c r="B4202" s="1" t="s">
        <v>6318</v>
      </c>
      <c r="C4202" s="2" t="str">
        <f>IFERROR(__xludf.DUMMYFUNCTION("GOOGLETRANSLATE(B4202, ""en"", ""vi"")"),"Bản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gồ"&amp;"m [[N01U12M23_34B45A56R67S78]8 b9ar0s1].")</f>
        <v>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gồm [[N01U12M23_34B45A56R67S78]8 b9ar0s1].</v>
      </c>
      <c r="D4202" s="2"/>
    </row>
    <row r="4203">
      <c r="A4203" s="1" t="s">
        <v>1243</v>
      </c>
      <c r="B4203" s="1" t="s">
        <v>6319</v>
      </c>
      <c r="C4203" s="2" t="str">
        <f>IFERROR(__xludf.DUMMYFUNCTION("GOOGLETRANSLATE(B4203,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n"&amp;"gười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càng"&amp;" làm cho nó khác biệt với âm thanh [G1E2N3R4E5] điển hình.")</f>
        <v>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 làm cho nó khác biệt với âm thanh [G1E2N3R4E5] điển hình.</v>
      </c>
      <c r="D4203" s="2"/>
    </row>
    <row r="4204">
      <c r="A4204" s="1" t="s">
        <v>1836</v>
      </c>
      <c r="B4204" s="1" t="s">
        <v>6320</v>
      </c>
      <c r="C4204" s="2" t="str">
        <f>IFERROR(__xludf.DUMMYFUNCTION("GOOGLETRANSLATE(B4204, ""en"", ""vi"")"),"Âm thanh của bài hát [T1M213]-thứ hai này mang đậm phong cách thông thường của phong cách [G1E2N3R4E5].")</f>
        <v>Âm thanh của bài hát [T1M213]-thứ hai này mang đậm phong cách thông thường của phong cách [G1E2N3R4E5].</v>
      </c>
      <c r="D4204" s="2"/>
    </row>
    <row r="4205">
      <c r="A4205" s="1" t="s">
        <v>6321</v>
      </c>
      <c r="B4205" s="1" t="s">
        <v>6322</v>
      </c>
      <c r="C4205" s="2" t="str">
        <f>IFERROR(__xludf.DUMMYFUNCTION("GOOGLETRANSLATE(B4205, ""en"", ""vi"")"),"Âm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lo"&amp;"ại, bài hát không dễ dàng được phân loại là phong cách [G1E2N3R4E5], cho thấy rằng nó có thể có những đặc điểm độc đáo vượt qua ranh giới thể loại truyền thống.")</f>
        <v>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loại, bài hát không dễ dàng được phân loại là phong cách [G1E2N3R4E5], cho thấy rằng nó có thể có những đặc điểm độc đáo vượt qua ranh giới thể loại truyền thống.</v>
      </c>
      <c r="D4205" s="2"/>
    </row>
    <row r="4206">
      <c r="A4206" s="1" t="s">
        <v>408</v>
      </c>
      <c r="B4206" s="1" t="s">
        <v>6323</v>
      </c>
      <c r="C4206" s="2" t="str">
        <f>IFERROR(__xludf.DUMMYFUNCTION("GOOGLETRANSLATE(B4206, ""en"", ""vi"")"),"Bài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th"&amp;"ực hiện đầy sáng tạo. Sự vắng mặt của những nhạc cụ này thậm chí có thể nâng cao tác động tổng thể của bài hát bằng cách cho phép các yếu tố âm nhạc khác chiếm được sự chú ý. Tuy nhiên, việc sáng tác và sắp xếp bài hát cuối cùng vẫn phụ thuộc vào tầm nhìn"&amp;" nghệ thuật của người sáng tạo ra nó và kết quả âm nhạc mà họ mong muốn.")</f>
        <v>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thực hiện đầy sáng tạo. Sự vắng mặt của những nhạc cụ này thậm chí có thể nâng cao tác động tổng thể của bài hát bằng cách cho phép các yếu tố âm nhạc khác chiếm được sự chú ý. Tuy nhiên, việc sáng tác và sắp xếp bài hát cuối cùng vẫn phụ thuộc vào tầm nhìn nghệ thuật của người sáng tạo ra nó và kết quả âm nhạc mà họ mong muốn.</v>
      </c>
      <c r="D4206" s="2"/>
    </row>
    <row r="4207">
      <c r="A4207" s="1" t="s">
        <v>1831</v>
      </c>
      <c r="B4207" s="1" t="s">
        <v>6324</v>
      </c>
      <c r="C4207" s="2" t="str">
        <f>IFERROR(__xludf.DUMMYFUNCTION("GOOGLETRANSLATE(B4207, ""en"", ""vi"")"),"Bài hát này được chơi với nhịp độ nhẹ nhàng với nhịp điệu vừa phải và bạn sẽ không nghe thấy bất kỳ nhạc cụ nào trong đó.")</f>
        <v>Bài hát này được chơi với nhịp độ nhẹ nhàng với nhịp điệu vừa phải và bạn sẽ không nghe thấy bất kỳ nhạc cụ nào trong đó.</v>
      </c>
      <c r="D4207" s="2"/>
    </row>
    <row r="4208">
      <c r="A4208" s="1" t="s">
        <v>6325</v>
      </c>
      <c r="B4208" s="1" t="s">
        <v>6326</v>
      </c>
      <c r="C4208" s="2" t="str">
        <f>IFERROR(__xludf.DUMMYFUNCTION("GOOGLETRANSLATE(B4208, ""en"", ""vi"")"),"Bài hát này là một ví dụ điển hình của thể loại [G1E2N3R4E5], với nhịp điệu vừa phải và [te0mp1o2] dựa trên [[T01I12M23E34_45S56I67G78N89A90T01U12R23E34]4 t5im6e 7si8gn9at0ur1e2]. Cấu trúc nhịp điệu và [te0mp1o2] vừa phải của âm nhạc khiến nó trở thành sự"&amp;" 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ph"&amp;"ong cách của thể loại này. Cho dù bạn là người hâm mộ thể loại này lâu năm hay là người mới muốn khám phá âm thanh độc đáo của nó, bài hát này chắc chắn sẽ gây ấn tượng và thích thú với âm nhạc được chế tác tinh xảo và nhịp điệu đặc biệt.")</f>
        <v>Bài hát này là một ví dụ điển hình của thể loại [G1E2N3R4E5], với nhịp điệu vừa phải và [te0mp1o2] dựa trên [[T01I12M23E34_45S56I67G78N89A90T01U12R23E34]4 t5im6e 7si8gn9at0ur1e2]. Cấu trúc nhịp điệu và [te0mp1o2] vừa phải của âm nhạc khiến nó trở thành sự 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phong cách của thể loại này. Cho dù bạn là người hâm mộ thể loại này lâu năm hay là người mới muốn khám phá âm thanh độc đáo của nó, bài hát này chắc chắn sẽ gây ấn tượng và thích thú với âm nhạc được chế tác tinh xảo và nhịp điệu đặc biệt.</v>
      </c>
      <c r="D4208" s="2"/>
    </row>
    <row r="4209">
      <c r="A4209" s="1" t="s">
        <v>6327</v>
      </c>
      <c r="B4209" s="1" t="s">
        <v>6328</v>
      </c>
      <c r="C4209" s="2" t="str">
        <f>IFERROR(__xludf.DUMMYFUNCTION("GOOGLETRANSLATE(B4209, ""en"", ""vi"")"),"Màn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đ"&amp;"ộ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Đúng"&amp;" hơn là nó mang hơi hướng [A1R2T3I4S5T6], mang đến trải nghiệm nghe độc ​​đáo và đáng nhớ.")</f>
        <v>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 hơn là nó mang hơi hướng [A1R2T3I4S5T6], mang đến trải nghiệm nghe độc ​​đáo và đáng nhớ.</v>
      </c>
      <c r="D4209" s="2"/>
    </row>
    <row r="4210">
      <c r="A4210" s="1" t="s">
        <v>5537</v>
      </c>
      <c r="B4210" s="1" t="s">
        <v>6329</v>
      </c>
      <c r="C4210" s="2" t="str">
        <f>IFERROR(__xludf.DUMMYFUNCTION("GOOGLETRANSLATE(B4210, ""en"", ""vi"")"),"Tác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bi"&amp;"ệt.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"&amp;"và thu hút người nghe bằng âm thanh phong phú.")</f>
        <v>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và thu hút người nghe bằng âm thanh phong phú.</v>
      </c>
      <c r="D4210" s="2"/>
    </row>
    <row r="4211">
      <c r="A4211" s="1" t="s">
        <v>6330</v>
      </c>
      <c r="B4211" s="1" t="s">
        <v>6331</v>
      </c>
      <c r="C4211" s="2" t="str">
        <f>IFERROR(__xludf.DUMMYFUNCTION("GOOGLETRANSLATE(B4211, ""en"", ""vi"")"),"Âm nhạc được nhắc đến mang lại trải nghiệm nghe độc ​​đáo và đáng nhớ với dải cao độ [R1A2N3G4E5] [oc0ta1ve2s3]. [[K01E12Y23]3 k4ey5] của nó cũng bổ sung thêm hương vị đặc biệt cho bố cục. Bài hát có thời lượng [T1M213] giây và cao-[te0mp1o2], chiếu [E1M2"&amp;"O3T4I5O6N7]. Với [[N01U12M23_34B45A56R67S78]8 b9ar0s1], bạn có nhiều thời gian để đắm mình trong nhịp điệu và cảm xúc của dòng nhạc này.")</f>
        <v>Âm nhạc được nhắc đến mang lại trải nghiệm nghe độc ​​đáo và đáng nhớ với dải cao độ [R1A2N3G4E5] [oc0ta1ve2s3]. [[K01E12Y23]3 k4ey5] của nó cũng bổ sung thêm hương vị đặc biệt cho bố cục. Bài hát có thời lượng [T1M213] giây và cao-[te0mp1o2], chiếu [E1M2O3T4I5O6N7]. Với [[N01U12M23_34B45A56R67S78]8 b9ar0s1], bạn có nhiều thời gian để đắm mình trong nhịp điệu và cảm xúc của dòng nhạc này.</v>
      </c>
      <c r="D4211" s="2"/>
    </row>
    <row r="4212">
      <c r="A4212" s="1" t="s">
        <v>1354</v>
      </c>
      <c r="B4212" s="1" t="s">
        <v>6332</v>
      </c>
      <c r="C4212" s="2" t="str">
        <f>IFERROR(__xludf.DUMMYFUNCTION("GOOGLETRANSLATE(B4212, ""en"", ""vi"")"),"Phạm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"&amp;"sống động nhờ sử dụng [I1N2S3T4R5U6M7E8N9T0S1] và tuân theo nhịp [T1I2M3E4_5S6I7G8N9A0T1U2R3E4]. Mặc dù có nhịp độ và cường độ nhanh, bài hát này thoát khỏi những quy ước về phong cách [G1E2N3R4E5].")</f>
        <v>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sống động nhờ sử dụng [I1N2S3T4R5U6M7E8N9T0S1] và tuân theo nhịp [T1I2M3E4_5S6I7G8N9A0T1U2R3E4]. Mặc dù có nhịp độ và cường độ nhanh, bài hát này thoát khỏi những quy ước về phong cách [G1E2N3R4E5].</v>
      </c>
      <c r="D4212" s="2"/>
    </row>
    <row r="4213">
      <c r="A4213" s="1" t="s">
        <v>287</v>
      </c>
      <c r="B4213" s="1" t="s">
        <v>6333</v>
      </c>
      <c r="C4213" s="2" t="str">
        <f>IFERROR(__xludf.DUMMYFUNCTION("GOOGLETRANSLATE(B4213, ""en"", ""vi"")"),"Bài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đi"&amp;"ệu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mình"&amp;" trong khung cảnh âm thanh của nó.")</f>
        <v>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 trong khung cảnh âm thanh của nó.</v>
      </c>
      <c r="D4213" s="2"/>
    </row>
    <row r="4214">
      <c r="A4214" s="1" t="s">
        <v>6334</v>
      </c>
      <c r="B4214" s="1" t="s">
        <v>6335</v>
      </c>
      <c r="C4214" s="2" t="str">
        <f>IFERROR(__xludf.DUMMYFUNCTION("GOOGLETRANSLATE(B4214, ""en"", ""vi"")"),"Phạm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lư"&amp;"ợng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bi"&amp;"ến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k"&amp;"hiến nó trở nên khác biệt và đáng chú ý.")</f>
        <v>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khiến nó trở nên khác biệt và đáng chú ý.</v>
      </c>
      <c r="D4214" s="2"/>
    </row>
    <row r="4215">
      <c r="A4215" s="1" t="s">
        <v>6336</v>
      </c>
      <c r="B4215" s="1" t="s">
        <v>6337</v>
      </c>
      <c r="C4215" s="2" t="str">
        <f>IFERROR(__xludf.DUMMYFUNCTION("GOOGLETRANSLATE(B4215, ""en"", ""vi"")"),"Trải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t"&amp;"ính chất [G1E2N3R4E5], bài hát này có [[N01U12M23_34B45A56R67S78]8 b9ar0s1] trong toàn bộ bài hát.")</f>
        <v>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tính chất [G1E2N3R4E5], bài hát này có [[N01U12M23_34B45A56R67S78]8 b9ar0s1] trong toàn bộ bài hát.</v>
      </c>
      <c r="D4215" s="2"/>
    </row>
    <row r="4216">
      <c r="A4216" s="1" t="s">
        <v>6338</v>
      </c>
      <c r="B4216" s="1" t="s">
        <v>6339</v>
      </c>
      <c r="C4216" s="2" t="str">
        <f>IFERROR(__xludf.DUMMYFUNCTION("GOOGLETRANSLATE(B4216, ""en"", ""vi"")"),"Bản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[I1N2S3T4R5U6M7E"&amp;"8N9T0S1] nào trong bài hát này. Bài hát này được phát ở tốc độ trung bình và cover [[N01U12M23_34B45A56R67S78]8 b9ar0s1].")</f>
        <v>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[I1N2S3T4R5U6M7E8N9T0S1] nào trong bài hát này. Bài hát này được phát ở tốc độ trung bình và cover [[N01U12M23_34B45A56R67S78]8 b9ar0s1].</v>
      </c>
      <c r="D4216" s="2"/>
    </row>
    <row r="4217">
      <c r="A4217" s="1" t="s">
        <v>6340</v>
      </c>
      <c r="B4217" s="1" t="s">
        <v>6341</v>
      </c>
      <c r="C4217" s="2" t="str">
        <f>IFERROR(__xludf.DUMMYFUNCTION("GOOGLETRANSLATE(B4217, ""en"", ""vi"")"),"Bài hát này thuộc thể loại [G1E2N3R4E5] và có nhịp điệu rất ru. Phần trình diễn âm nhạc cũng kết hợp với [I1N2S3T4R5U6M7E8N9T0S1], giúp tăng thêm âm thanh và cảm giác tổng thể của bài hát.")</f>
        <v>Bài hát này thuộc thể loại [G1E2N3R4E5] và có nhịp điệu rất ru. Phần trình diễn âm nhạc cũng kết hợp với [I1N2S3T4R5U6M7E8N9T0S1], giúp tăng thêm âm thanh và cảm giác tổng thể của bài hát.</v>
      </c>
      <c r="D4217" s="2"/>
    </row>
    <row r="4218">
      <c r="A4218" s="1" t="s">
        <v>889</v>
      </c>
      <c r="B4218" s="1" t="s">
        <v>6342</v>
      </c>
      <c r="C4218" s="2" t="str">
        <f>IFERROR(__xludf.DUMMYFUNCTION("GOOGLETRANSLATE(B4218, ""en"", ""vi"")"),"[te0mp1o2]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nhau"&amp;" của bài hát, cho phép nghe rõ từng nhạc cụ và giọng hát mà không lấn át nhau. Nhìn chung, [te0mp1o2] vừa phải của bài hát này càng làm tăng thêm sự hấp dẫn và mang lại trải nghiệm nghe thú vị.")</f>
        <v>[te0mp1o2]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 của bài hát, cho phép nghe rõ từng nhạc cụ và giọng hát mà không lấn át nhau. Nhìn chung, [te0mp1o2] vừa phải của bài hát này càng làm tăng thêm sự hấp dẫn và mang lại trải nghiệm nghe thú vị.</v>
      </c>
      <c r="D4218" s="2"/>
    </row>
    <row r="4219">
      <c r="A4219" s="1" t="s">
        <v>6343</v>
      </c>
      <c r="B4219" s="1" t="s">
        <v>6344</v>
      </c>
      <c r="C4219" s="2" t="str">
        <f>IFERROR(__xludf.DUMMYFUNCTION("GOOGLETRANSLATE(B4219, ""en"", ""vi"")"),"Phạm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[[T01I12M23E34_45S56I67G78N89A90T01U"&amp;"12R23E34]4 t5im6e 7si8gn9at0ur1e2]. Nhạc được phát ở tốc độ nhanh, chiếu [E1M2O3T4I5O6N7] và bao gồm [[N01U12M23_34B45A56R67S78]8 b9ar0s1].")</f>
        <v>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[[T01I12M23E34_45S56I67G78N89A90T01U12R23E34]4 t5im6e 7si8gn9at0ur1e2]. Nhạc được phát ở tốc độ nhanh, chiếu [E1M2O3T4I5O6N7] và bao gồm [[N01U12M23_34B45A56R67S78]8 b9ar0s1].</v>
      </c>
      <c r="D4219" s="2"/>
    </row>
    <row r="4220">
      <c r="A4220" s="1" t="s">
        <v>6345</v>
      </c>
      <c r="B4220" s="1" t="s">
        <v>6346</v>
      </c>
      <c r="C4220" s="2" t="str">
        <f>IFERROR(__xludf.DUMMYFUNCTION("GOOGLETRANSLATE(B4220, ""en"", ""vi"")"),"Dải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"&amp;"vai trò quan trọng trong âm nhạc, góp phần tạo nên kết cấu tổng thể của nó. Với tốc độ chuyển động cân bằng, bản nhạc này chứa đầy [E1M2O3T4I5O6N7] và trải dài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vai trò quan trọng trong âm nhạc, góp phần tạo nên kết cấu tổng thể của nó. Với tốc độ chuyển động cân bằng, bản nhạc này chứa đầy [E1M2O3T4I5O6N7] và trải dài [[N01U12M23_34B45A56R67S78]8 b9ar0s1].</v>
      </c>
      <c r="D4220" s="2"/>
    </row>
    <row r="4221">
      <c r="A4221" s="1" t="s">
        <v>320</v>
      </c>
      <c r="B4221" s="1" t="s">
        <v>6347</v>
      </c>
      <c r="C4221" s="2" t="str">
        <f>IFERROR(__xludf.DUMMYFUNCTION("GOOGLETRANSLATE(B4221, ""en"", ""vi"")"),"Chất lượng cảm xúc đặc biệt của âm nhạc là do [ke0y1] mà nó được chơi. Tổng cộng, âm nhạc bao gồm [[N01U12M23_34B45A56R67S78]8 b9ar0s1].")</f>
        <v>Chất lượng cảm xúc đặc biệt của âm nhạc là do [ke0y1] mà nó được chơi. Tổng cộng, âm nhạc bao gồm [[N01U12M23_34B45A56R67S78]8 b9ar0s1].</v>
      </c>
      <c r="D4221" s="2"/>
    </row>
    <row r="4222">
      <c r="A4222" s="1" t="s">
        <v>6348</v>
      </c>
      <c r="B4222" s="1" t="s">
        <v>6349</v>
      </c>
      <c r="C4222" s="2" t="str">
        <f>IFERROR(__xludf.DUMMYFUNCTION("GOOGLETRANSLATE(B4222, ""en"", ""vi"")"),"Phạm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trì"&amp;"nh diễn âm nhạc. [ti0me1 s2ig3na4tu5re6] của nó không bình thường và nó bao gồm [[N01U12M23_34B45A56R67S78]8 b9ar0s1]. Âm nhạc được xác định bởi [E1M2O3T4I5O6N7].")</f>
        <v>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trình diễn âm nhạc. [ti0me1 s2ig3na4tu5re6] của nó không bình thường và nó bao gồm [[N01U12M23_34B45A56R67S78]8 b9ar0s1]. Âm nhạc được xác định bởi [E1M2O3T4I5O6N7].</v>
      </c>
      <c r="D4222" s="2"/>
    </row>
    <row r="4223">
      <c r="A4223" s="1" t="s">
        <v>4996</v>
      </c>
      <c r="B4223" s="1" t="s">
        <v>6350</v>
      </c>
      <c r="C4223" s="2" t="str">
        <f>IFERROR(__xludf.DUMMYFUNCTION("GOOGLETRANSLATE(B4223, ""en"", ""vi"")"),"Trong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ý định [E1M2O3T4"&amp;"I5O6N7] thông qua âm nhạc.")</f>
        <v>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ý định [E1M2O3T4I5O6N7] thông qua âm nhạc.</v>
      </c>
      <c r="D4223" s="2"/>
    </row>
    <row r="4224">
      <c r="A4224" s="1" t="s">
        <v>110</v>
      </c>
      <c r="B4224" s="1" t="s">
        <v>6351</v>
      </c>
      <c r="C4224" s="2" t="str">
        <f>IFERROR(__xludf.DUMMYFUNCTION("GOOGLETRANSLATE(B4224, ""en"", ""vi"")"),"Phạm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"&amp;"cụ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tro"&amp;"ng khoảng [R1A2N3G4E5] [oc0ta1ve2s3].")</f>
        <v>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trong khoảng [R1A2N3G4E5] [oc0ta1ve2s3].</v>
      </c>
      <c r="D4224" s="2"/>
    </row>
    <row r="4225">
      <c r="A4225" s="1" t="s">
        <v>808</v>
      </c>
      <c r="B4225" s="1" t="s">
        <v>6352</v>
      </c>
      <c r="C4225" s="2" t="str">
        <f>IFERROR(__xludf.DUMMYFUNCTION("GOOGLETRANSLATE(B4225, ""en"", ""vi"")"),"Phạm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g"&amp;"iây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thê"&amp;"m nét độc đáo của nó. Bắt nguồn từ các quy ước của âm nhạc [G1E2N3R4E5], nhịp độ vừa phải của bài hát mời gọi người nghe đánh giá đầy đủ sự phức tạp của nó.")</f>
        <v>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thêm nét độc đáo của nó. Bắt nguồn từ các quy ước của âm nhạc [G1E2N3R4E5], nhịp độ vừa phải của bài hát mời gọi người nghe đánh giá đầy đủ sự phức tạp của nó.</v>
      </c>
      <c r="D4225" s="2"/>
    </row>
    <row r="4226">
      <c r="A4226" s="1" t="s">
        <v>821</v>
      </c>
      <c r="B4226" s="1" t="s">
        <v>6353</v>
      </c>
      <c r="C4226" s="2" t="str">
        <f>IFERROR(__xludf.DUMMYFUNCTION("GOOGLETRANSLATE(B4226, ""en"", ""vi"")"),"Với phạm vi cao độ trải dài [R1A2N3G4E5] [oc0ta1ve2s3], bản nhạc này mang đến trải nghiệm nghe đa dạng và sống động, đồng thời truyền tải âm thanh độc đáo và cộng hưởng thông qua việc sử dụng [[K01E12Y23]3 k4ey5]. Bài hát kéo dài [T1M213] giây, lôi cuốn v"&amp;"ới [te0mp1o2]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["&amp;"G1E2N3R4E5], mang lại trải nghiệm thính giác thực sự đặc biệt.")</f>
        <v>Với phạm vi cao độ trải dài [R1A2N3G4E5] [oc0ta1ve2s3], bản nhạc này mang đến trải nghiệm nghe đa dạng và sống động, đồng thời truyền tải âm thanh độc đáo và cộng hưởng thông qua việc sử dụng [[K01E12Y23]3 k4ey5]. Bài hát kéo dài [T1M213] giây, lôi cuốn với [te0mp1o2]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[G1E2N3R4E5], mang lại trải nghiệm thính giác thực sự đặc biệt.</v>
      </c>
      <c r="D4226" s="2"/>
    </row>
    <row r="4227">
      <c r="A4227" s="1" t="s">
        <v>693</v>
      </c>
      <c r="B4227" s="1" t="s">
        <v>6354</v>
      </c>
      <c r="C4227" s="2" t="str">
        <f>IFERROR(__xludf.DUMMYFUNCTION("GOOGLETRANSLATE(B4227, ""en"", ""vi"")"),"Âm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[E1M2O3T4I5O6N"&amp;"7] và có [[N01U12M23_34B45A56R67S78]8 b9ar0s1] xuyên suốt bài hát. Những yếu tố này kết hợp với nhau tạo nên một bản nhạc lôi cuốn và giàu cảm xúc, chắc chắn sẽ để lại ấn tượng lâu dài cho người nghe.")</f>
        <v>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[E1M2O3T4I5O6N7] và có [[N01U12M23_34B45A56R67S78]8 b9ar0s1] xuyên suốt bài hát. Những yếu tố này kết hợp với nhau tạo nên một bản nhạc lôi cuốn và giàu cảm xúc, chắc chắn sẽ để lại ấn tượng lâu dài cho người nghe.</v>
      </c>
      <c r="D4227" s="2"/>
    </row>
    <row r="4228">
      <c r="A4228" s="1" t="s">
        <v>6355</v>
      </c>
      <c r="B4228" s="1" t="s">
        <v>6356</v>
      </c>
      <c r="C4228" s="2" t="str">
        <f>IFERROR(__xludf.DUMMYFUNCTION("GOOGLETRANSLATE(B4228, ""en"", ""vi"")"),"Dải cao độ của [R1A2N3G4E5] [oc0ta1ve2s3] tạo thêm nét đặc biệt cho âm nhạc, nhấn mạnh chiều sâu cảm xúc của nó, trong khi việc sử dụng [[K01E12Y23]3 k4ey5] truyền tải âm thanh độc đáo và vang dội. Bản nhạc này có độ dài [T1M213] giây và cách sắp xếp của "&amp;"nó đã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[G1E2N3R4E5"&amp;"]. Tuy nhiên, nó đi theo bước chân của [A1R2T3I4S5T6].")</f>
        <v>Dải cao độ của [R1A2N3G4E5] [oc0ta1ve2s3] tạo thêm nét đặc biệt cho âm nhạc, nhấn mạnh chiều sâu cảm xúc của nó, trong khi việc sử dụng [[K01E12Y23]3 k4ey5] truyền tải âm thanh độc đáo và vang dội. Bản nhạc này có độ dài [T1M213] giây và cách sắp xếp của nó đã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 Tuy nhiên, nó đi theo bước chân của [A1R2T3I4S5T6].</v>
      </c>
      <c r="D4228" s="2"/>
    </row>
    <row r="4229">
      <c r="A4229" s="1" t="s">
        <v>452</v>
      </c>
      <c r="B4229" s="1" t="s">
        <v>6357</v>
      </c>
      <c r="C4229" s="2" t="str">
        <f>IFERROR(__xludf.DUMMYFUNCTION("GOOGLETRANSLATE(B4229, ""en"", ""vi"")"),"Nó tạo ra cảm giác buồn bã. Giai điệu đẹp đến ám ảnh.")</f>
        <v>Nó tạo ra cảm giác buồn bã. Giai điệu đẹp đến ám ảnh.</v>
      </c>
      <c r="D4229" s="2"/>
    </row>
    <row r="4230">
      <c r="A4230" s="1" t="s">
        <v>6358</v>
      </c>
      <c r="B4230" s="1" t="s">
        <v>6359</v>
      </c>
      <c r="C4230" s="2" t="str">
        <f>IFERROR(__xludf.DUMMYFUNCTION("GOOGLETRANSLATE(B4230, ""en"", ""vi"")"),"[ke0y1] của âm nhạc mang lại cho nó một chất lượng cảm xúc đặc biệt và bài hát tiến triển trên tổng số [[N01U12M23_34B45A56R67S78]8 b9ar0s1]. [ti0me1 s2ig3na4tu5re6] của bản nhạc là [T1I2M3E4_5S6I7G8N9A0T1U2R3E4].")</f>
        <v>[ke0y1] của âm nhạc mang lại cho nó một chất lượng cảm xúc đặc biệt và bài hát tiến triển trên tổng số [[N01U12M23_34B45A56R67S78]8 b9ar0s1]. [ti0me1 s2ig3na4tu5re6] của bản nhạc là [T1I2M3E4_5S6I7G8N9A0T1U2R3E4].</v>
      </c>
      <c r="D4230" s="2"/>
    </row>
    <row r="4231">
      <c r="A4231" s="1" t="s">
        <v>904</v>
      </c>
      <c r="B4231" s="1" t="s">
        <v>6360</v>
      </c>
      <c r="C4231" s="2" t="str">
        <f>IFERROR(__xludf.DUMMYFUNCTION("GOOGLETRANSLATE(B4231, ""en"", ""vi"")"),"Nhịp điệu của bài hát vừa phải và việc sử dụng [[K01E12Y23]3 k4ey5] mang lại cho bài hát một chất lượng cảm xúc đặc biệt. Ngoài ra, [te0mp1o2] trong bài hát này rất thoải mái, tạo nên bầu không khí thư giãn và êm dịu.")</f>
        <v>Nhịp điệu của bài hát vừa phải và việc sử dụng [[K01E12Y23]3 k4ey5] mang lại cho bài hát một chất lượng cảm xúc đặc biệt. Ngoài ra, [te0mp1o2] trong bài hát này rất thoải mái, tạo nên bầu không khí thư giãn và êm dịu.</v>
      </c>
      <c r="D4231" s="2"/>
    </row>
    <row r="4232">
      <c r="A4232" s="1" t="s">
        <v>6361</v>
      </c>
      <c r="B4232" s="1" t="s">
        <v>6362</v>
      </c>
      <c r="C4232" s="2" t="str">
        <f>IFERROR(__xludf.DUMMYFUNCTION("GOOGLETRANSLATE(B4232, ""en"", ""vi"")"),"Với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giá"&amp;"c [E1M2O3T4I5O6N7], nằm trong [T1I2M3E4_5S6I7G8N9A0T1U2R3E4] và người ta có thể đếm [[N01U12M23_34B45A56R67S78]8 b9ar0s1] trong bài hát này.")</f>
        <v>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giác [E1M2O3T4I5O6N7], nằm trong [T1I2M3E4_5S6I7G8N9A0T1U2R3E4] và người ta có thể đếm [[N01U12M23_34B45A56R67S78]8 b9ar0s1] trong bài hát này.</v>
      </c>
      <c r="D4232" s="2"/>
    </row>
    <row r="4233">
      <c r="A4233" s="1" t="s">
        <v>6363</v>
      </c>
      <c r="B4233" s="1" t="s">
        <v>6364</v>
      </c>
      <c r="C4233" s="2" t="str">
        <f>IFERROR(__xludf.DUMMYFUNCTION("GOOGLETRANSLATE(B4233, ""en"", ""vi"")"),"Việc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Âm"&amp;"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f>
        <v>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v>
      </c>
      <c r="D4233" s="2"/>
    </row>
    <row r="4234">
      <c r="A4234" s="1" t="s">
        <v>460</v>
      </c>
      <c r="B4234" s="1" t="s">
        <v>6365</v>
      </c>
      <c r="C4234" s="2" t="str">
        <f>IFERROR(__xludf.DUMMYFUNCTION("GOOGLETRANSLATE(B4234, ""en"", ""vi"")"),"Bài hát này có cao độ [R1A2N3G4E5] [oc0ta1ve2s3], với [[K01E12Y23]3 k4ey5] tạo thêm hương vị độc đáo cho âm nhạc của nó. Nhịp điệu vừa phải, dễ theo và quyết định không kết hợp [I1N2S3T4R5U6M7E8N9T0S1] đã được đưa ra.")</f>
        <v>Bài hát này có cao độ [R1A2N3G4E5] [oc0ta1ve2s3], với [[K01E12Y23]3 k4ey5] tạo thêm hương vị độc đáo cho âm nhạc của nó. Nhịp điệu vừa phải, dễ theo và quyết định không kết hợp [I1N2S3T4R5U6M7E8N9T0S1] đã được đưa ra.</v>
      </c>
      <c r="D4234" s="2"/>
    </row>
    <row r="4235">
      <c r="A4235" s="1" t="s">
        <v>435</v>
      </c>
      <c r="B4235" s="1" t="s">
        <v>6366</v>
      </c>
      <c r="C4235" s="2" t="str">
        <f>IFERROR(__xludf.DUMMYFUNCTION("GOOGLETRANSLATE(B4235, ""en"", ""vi"")"),"Phạm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đ"&amp;"ến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"&amp;"phép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f>
        <v>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v>
      </c>
      <c r="D4235" s="2"/>
    </row>
    <row r="4236">
      <c r="A4236" s="1" t="s">
        <v>4582</v>
      </c>
      <c r="B4236" s="1" t="s">
        <v>6367</v>
      </c>
      <c r="C4236" s="2" t="str">
        <f>IFERROR(__xludf.DUMMYFUNCTION("GOOGLETRANSLATE(B4236, ""en"", ""vi"")"),"Bài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[G1E2"&amp;"N3R4E5] và [I1N2S3T4R5U6M7E8N9T0S1] không phải là một phần của nhạc cụ trong bài hát này.")</f>
        <v>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[G1E2N3R4E5] và [I1N2S3T4R5U6M7E8N9T0S1] không phải là một phần của nhạc cụ trong bài hát này.</v>
      </c>
      <c r="D4236" s="2"/>
    </row>
    <row r="4237">
      <c r="A4237" s="1" t="s">
        <v>6368</v>
      </c>
      <c r="B4237" s="1" t="s">
        <v>6369</v>
      </c>
      <c r="C4237" s="2" t="str">
        <f>IFERROR(__xludf.DUMMYFUNCTION("GOOGLETRANSLATE(B4237, ""en"", ""vi"")"),"Âm nhạc này được xác định bởi [E1M2O3T4I5O6N7] và có [te0mp1o2] nhanh đi kèm với nhịp điệu cực kỳ tràn đầy sinh lực.")</f>
        <v>Âm nhạc này được xác định bởi [E1M2O3T4I5O6N7] và có [te0mp1o2] nhanh đi kèm với nhịp điệu cực kỳ tràn đầy sinh lực.</v>
      </c>
      <c r="D4237" s="2"/>
    </row>
    <row r="4238">
      <c r="A4238" s="1" t="s">
        <v>773</v>
      </c>
      <c r="B4238" s="1" t="s">
        <v>6370</v>
      </c>
      <c r="C4238" s="2" t="str">
        <f>IFERROR(__xludf.DUMMYFUNCTION("GOOGLETRANSLATE(B4238, ""en"", ""vi"")"),"Việc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[I1N2S3T4R5U6M7E8N9T0"&amp;"S1] đóng một vai trò quan trọng, đi kèm với [[T01I12M23E34_45S56I67G78N89A90T01U12R23E34]4 t5im6e 7si8gn9at0ur1e2]. Với [te0mp1o2] thoải mái, âm nhạc tỏa ra [E1M2O3T4I5O6N7].")</f>
        <v>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[I1N2S3T4R5U6M7E8N9T0S1] đóng một vai trò quan trọng, đi kèm với [[T01I12M23E34_45S56I67G78N89A90T01U12R23E34]4 t5im6e 7si8gn9at0ur1e2]. Với [te0mp1o2] thoải mái, âm nhạc tỏa ra [E1M2O3T4I5O6N7].</v>
      </c>
      <c r="D4238" s="2"/>
    </row>
    <row r="4239">
      <c r="A4239" s="1" t="s">
        <v>6371</v>
      </c>
      <c r="B4239" s="1" t="s">
        <v>6372</v>
      </c>
      <c r="C4239" s="2" t="str">
        <f>IFERROR(__xludf.DUMMYFUNCTION("GOOGLETRANSLATE(B4239, ""en"", ""vi"")"),"Âm nhạc mà tôi đang đề cập đến là một ví dụ điển hình cho phong cách [G1E2N3R4E5]. Nó có [te0mp1o2] vừa phải và bao gồm [[N01U12M23_34B45A56R67S78]8 b9ar0s1]. Ngoài ra, [ti0me1 s2ig3na4tu5re6] của bản nhạc là [T1I2M3E4_5S6I7G8N9A0T1U2R3E4].")</f>
        <v>Âm nhạc mà tôi đang đề cập đến là một ví dụ điển hình cho phong cách [G1E2N3R4E5]. Nó có [te0mp1o2] vừa phải và bao gồm [[N01U12M23_34B45A56R67S78]8 b9ar0s1]. Ngoài ra, [ti0me1 s2ig3na4tu5re6] của bản nhạc là [T1I2M3E4_5S6I7G8N9A0T1U2R3E4].</v>
      </c>
      <c r="D4239" s="2"/>
    </row>
    <row r="4240">
      <c r="A4240" s="1" t="s">
        <v>1779</v>
      </c>
      <c r="B4240" s="1" t="s">
        <v>6373</v>
      </c>
      <c r="C4240" s="2" t="str">
        <f>IFERROR(__xludf.DUMMYFUNCTION("GOOGLETRANSLATE(B4240, ""en"", ""vi"")"),"Bản nhạc thể hiện phạm vi cao độ trong [R1A2N3G4E5] [oc0ta1ve2s3] và có độ dài [T1M213] giây, thể hiện bản chất của âm nhạc cổ điển [G1E2N3R4E5].")</f>
        <v>Bản nhạc thể hiện phạm vi cao độ trong [R1A2N3G4E5] [oc0ta1ve2s3] và có độ dài [T1M213] giây, thể hiện bản chất của âm nhạc cổ điển [G1E2N3R4E5].</v>
      </c>
      <c r="D4240" s="2"/>
    </row>
    <row r="4241">
      <c r="A4241" s="1" t="s">
        <v>6374</v>
      </c>
      <c r="B4241" s="1" t="s">
        <v>6375</v>
      </c>
      <c r="C4241" s="2" t="str">
        <f>IFERROR(__xludf.DUMMYFUNCTION("GOOGLETRANSLATE(B4241, ""en"", ""vi"")"),"Loại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nh"&amp;"iên, nó không phải là sự thể hiện thực sự của thể loại [G1E2N3R4E5] điển hình.")</f>
        <v>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nhiên, nó không phải là sự thể hiện thực sự của thể loại [G1E2N3R4E5] điển hình.</v>
      </c>
      <c r="D4241" s="2"/>
    </row>
    <row r="4242">
      <c r="A4242" s="1" t="s">
        <v>6376</v>
      </c>
      <c r="B4242" s="1" t="s">
        <v>6377</v>
      </c>
      <c r="C4242" s="2" t="str">
        <f>IFERROR(__xludf.DUMMYFUNCTION("GOOGLETRANSLATE(B4242, ""en"", ""vi"")"),"Phần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f>
        <v>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v>
      </c>
      <c r="D4242" s="2"/>
    </row>
    <row r="4243">
      <c r="A4243" s="1" t="s">
        <v>297</v>
      </c>
      <c r="B4243" s="1" t="s">
        <v>6378</v>
      </c>
      <c r="C4243" s="2" t="str">
        <f>IFERROR(__xludf.DUMMYFUNCTION("GOOGLETRANSLATE(B4243, ""en"", ""vi"")"),"Nhạc của bài hát phải có [I1N2S3T4R5U6M7E8N9T0S1] và có thời lượng [T1M213] giây.")</f>
        <v>Nhạc của bài hát phải có [I1N2S3T4R5U6M7E8N9T0S1] và có thời lượng [T1M213] giây.</v>
      </c>
      <c r="D4243" s="2"/>
    </row>
    <row r="4244">
      <c r="A4244" s="1" t="s">
        <v>6379</v>
      </c>
      <c r="B4244" s="1" t="s">
        <v>6380</v>
      </c>
      <c r="C4244" s="2" t="str">
        <f>IFERROR(__xludf.DUMMYFUNCTION("GOOGLETRANSLATE(B4244, ""en"", ""vi"")"),"Bài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cho"&amp;"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nh"&amp;"ạc cụ phức tạp khiến người nghe cảm thấy thích thú.")</f>
        <v>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nhạc cụ phức tạp khiến người nghe cảm thấy thích thú.</v>
      </c>
      <c r="D4244" s="2"/>
    </row>
    <row r="4245">
      <c r="A4245" s="1" t="s">
        <v>333</v>
      </c>
      <c r="B4245" s="1" t="s">
        <v>6381</v>
      </c>
      <c r="C4245" s="2" t="str">
        <f>IFERROR(__xludf.DUMMYFUNCTION("GOOGLETRANSLATE(B4245,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"&amp;"bài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n"&amp;"ó và để lại ấn tượng lâu dài.")</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nó và để lại ấn tượng lâu dài.</v>
      </c>
      <c r="D4245" s="2"/>
    </row>
    <row r="4246">
      <c r="A4246" s="1" t="s">
        <v>5848</v>
      </c>
      <c r="B4246" s="1" t="s">
        <v>6382</v>
      </c>
      <c r="C4246" s="2" t="str">
        <f>IFERROR(__xludf.DUMMYFUNCTION("GOOGLETRANSLATE(B4246, ""en"", ""vi"")"),"[[T01I12M23E34_45S56I67G78N89A90T01U12R23E34]4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[I1N2S3T4R5U6M7E8N9"&amp;"T0S1] nào trong bài hát này.")</f>
        <v>[[T01I12M23E34_45S56I67G78N89A90T01U12R23E34]4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[I1N2S3T4R5U6M7E8N9T0S1] nào trong bài hát này.</v>
      </c>
      <c r="D4246" s="2"/>
    </row>
    <row r="4247">
      <c r="A4247" s="1" t="s">
        <v>1997</v>
      </c>
      <c r="B4247" s="1" t="s">
        <v>6383</v>
      </c>
      <c r="C4247" s="2" t="str">
        <f>IFERROR(__xludf.DUMMYFUNCTION("GOOGLETRANSLATE(B4247, ""en"", ""vi"")"),"Phần trình diễn âm nhạc của bài hát này kết hợp nhịp điệu chậm kéo dài trong [T1M213] giây. Bài hát bao gồm [[N01U12M23_34B45A56R67S78]8 b9ar0s1] và âm thanh được làm phong phú hơn bằng cách sử dụng [I1N2S3T4R5U6M7E8N9T0S1].")</f>
        <v>Phần trình diễn âm nhạc của bài hát này kết hợp nhịp điệu chậm kéo dài trong [T1M213] giây. Bài hát bao gồm [[N01U12M23_34B45A56R67S78]8 b9ar0s1] và âm thanh được làm phong phú hơn bằng cách sử dụng [I1N2S3T4R5U6M7E8N9T0S1].</v>
      </c>
      <c r="D4247" s="2"/>
    </row>
    <row r="4248">
      <c r="A4248" s="1" t="s">
        <v>6384</v>
      </c>
      <c r="B4248" s="1" t="s">
        <v>6385</v>
      </c>
      <c r="C4248" s="2" t="str">
        <f>IFERROR(__xludf.DUMMYFUNCTION("GOOGLETRANSLATE(B4248, ""en"", ""vi"")"),"Bài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t"&amp;"heo.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"&amp;"bạn cảm động.")</f>
        <v>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bạn cảm động.</v>
      </c>
      <c r="D4248" s="2"/>
    </row>
    <row r="4249">
      <c r="A4249" s="1" t="s">
        <v>6386</v>
      </c>
      <c r="B4249" s="1" t="s">
        <v>6387</v>
      </c>
      <c r="C4249" s="2" t="str">
        <f>IFERROR(__xludf.DUMMYFUNCTION("GOOGLETRANSLATE(B4249, ""en"", ""vi"")"),"Âm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có"&amp;"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"&amp;"thể hiện thành công bản chất của âm nhạc [G1E2N3R4E5].")</f>
        <v>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thể hiện thành công bản chất của âm nhạc [G1E2N3R4E5].</v>
      </c>
      <c r="D4249" s="2"/>
    </row>
    <row r="4250">
      <c r="A4250" s="1" t="s">
        <v>5228</v>
      </c>
      <c r="B4250" s="1" t="s">
        <v>6388</v>
      </c>
      <c r="C4250" s="2" t="str">
        <f>IFERROR(__xludf.DUMMYFUNCTION("GOOGLETRANSLATE(B4250, ""en"", ""vi"")"),"Bản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thấ"&amp;"y [[N01U12M23_34B45A56R67S78]8 b9ar0s1] trong bài hát này.")</f>
        <v>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thấy [[N01U12M23_34B45A56R67S78]8 b9ar0s1] trong bài hát này.</v>
      </c>
      <c r="D4250" s="2"/>
    </row>
    <row r="4251">
      <c r="A4251" s="1" t="s">
        <v>6389</v>
      </c>
      <c r="B4251" s="1" t="s">
        <v>6390</v>
      </c>
      <c r="C4251" s="2" t="str">
        <f>IFERROR(__xludf.DUMMYFUNCTION("GOOGLETRANSLATE(B4251, ""en"", ""vi"")"),"Bài hát dài [T1M213] giây và dựa trên [[T01I12M23E34_45S56I67G78N89A90T01U12R23E34]4 t5im6e 7si8gn9at0ur1e2], được trình diễn nhanh chóng và truyền tải [E1M2O3T4I5O6N7] thông qua âm nhạc của nó.")</f>
        <v>Bài hát dài [T1M213] giây và dựa trên [[T01I12M23E34_45S56I67G78N89A90T01U12R23E34]4 t5im6e 7si8gn9at0ur1e2], được trình diễn nhanh chóng và truyền tải [E1M2O3T4I5O6N7] thông qua âm nhạc của nó.</v>
      </c>
      <c r="D4251" s="2"/>
    </row>
    <row r="4252">
      <c r="A4252" s="1" t="s">
        <v>6391</v>
      </c>
      <c r="B4252" s="1" t="s">
        <v>6392</v>
      </c>
      <c r="C4252" s="2" t="str">
        <f>IFERROR(__xludf.DUMMYFUNCTION("GOOGLETRANSLATE(B4252, ""en"", ""vi"")"),"Âm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[I1N2S3"&amp;"T4R5U6M7E8N9T0S1].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"&amp;"nhạc cụ và cấu trúc trong bản nhạc này kết hợp với nhau để tạo nên một bản nhạc phong phú và hấp dẫn.")</f>
        <v>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nhạc cụ và cấu trúc trong bản nhạc này kết hợp với nhau để tạo nên một bản nhạc phong phú và hấp dẫn.</v>
      </c>
      <c r="D4252" s="2"/>
    </row>
    <row r="4253">
      <c r="A4253" s="1" t="s">
        <v>6393</v>
      </c>
      <c r="B4253" s="1" t="s">
        <v>6394</v>
      </c>
      <c r="C4253" s="2" t="str">
        <f>IFERROR(__xludf.DUMMYFUNCTION("GOOGLETRANSLATE(B4253, ""en"", ""vi"")"),"Việc sử dụng [[K01E12Y23]3 k4ey5] trong bản nhạc này tạo ra một bảng màu âm thanh phong phú và sống động, bắt nguồn từ các quy ước của âm nhạc [G1E2N3R4E5]. Bài hát kéo dài [T1M213] giây và được xác định bởi [[N01U12M23_34B45A56R67S78]8 b9ar0s1], có [te0m"&amp;"p1o2]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f>
        <v>Việc sử dụng [[K01E12Y23]3 k4ey5] trong bản nhạc này tạo ra một bảng màu âm thanh phong phú và sống động, bắt nguồn từ các quy ước của âm nhạc [G1E2N3R4E5]. Bài hát kéo dài [T1M213] giây và được xác định bởi [[N01U12M23_34B45A56R67S78]8 b9ar0s1], có [te0mp1o2]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v>
      </c>
      <c r="D4253" s="2"/>
    </row>
    <row r="4254">
      <c r="A4254" s="1" t="s">
        <v>1488</v>
      </c>
      <c r="B4254" s="1" t="s">
        <v>6395</v>
      </c>
      <c r="C4254" s="2" t="str">
        <f>IFERROR(__xludf.DUMMYFUNCTION("GOOGLETRANSLATE(B4254, ""en"", ""vi"")"),"Dải cao độ của [R1A2N3G4E5] [oc0ta1ve2s3] tạo thêm nét đặc biệt cho âm nhạc, nhấn mạnh chiều sâu cảm xúc của nó, trong khi [[K01E12Y23]3 k4ey5] mang lại âm thanh mạnh mẽ và đáng nhớ. Bài hát có độ dài [T1M213] giây, thể hiện nhịp điệu sôi động và việc đưa"&amp;" vào [I1N2S3T4R5U6M7E8N9T0S1] góp phần tạo nên tác phẩm âm nhạc tổng thể. Không theo khuôn mẫu thông thường [ti0me1 s2ig3na4tu5re6 o7f 8[T91I02M13E24_35S46I57G68N79A80T91U02R13E24]3], nhạc này được phát ở nhịp độ cân bằng, chiếu [E1M2O3T4I5O6N7].")</f>
        <v>Dải cao độ của [R1A2N3G4E5] [oc0ta1ve2s3] tạo thêm nét đặc biệt cho âm nhạc, nhấn mạnh chiều sâu cảm xúc của nó, trong khi [[K01E12Y23]3 k4ey5] mang lại âm thanh mạnh mẽ và đáng nhớ. Bài hát có độ dài [T1M213] giây, thể hiện nhịp điệu sôi động và việc đưa vào [I1N2S3T4R5U6M7E8N9T0S1] góp phần tạo nên tác phẩm âm nhạc tổng thể. Không theo khuôn mẫu thông thường [ti0me1 s2ig3na4tu5re6 o7f 8[T91I02M13E24_35S46I57G68N79A80T91U02R13E24]3], nhạc này được phát ở nhịp độ cân bằng, chiếu [E1M2O3T4I5O6N7].</v>
      </c>
      <c r="D4254" s="2"/>
    </row>
    <row r="4255">
      <c r="A4255" s="1" t="s">
        <v>747</v>
      </c>
      <c r="B4255" s="1" t="s">
        <v>6396</v>
      </c>
      <c r="C4255" s="2" t="str">
        <f>IFERROR(__xludf.DUMMYFUNCTION("GOOGLETRANSLATE(B4255, ""en"", ""vi"")"),"Phạm vi cao độ nhỏ gọn của bài hát là [R1A2N3G4E5] [oc0ta1ve2s3] mang lại màn trình diễn âm nhạc tập trung và có tác động mạnh mẽ, được làm phong phú thêm nhờ [I1N2S3T4R5U6M7E8N9T0S1]. Việc sử dụng [[K01E12Y23]3 k4ey5] mang lại cho âm nhạc chất lượng cảm "&amp;"xúc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t"&amp;"ạo nên một bản nhạc có kết cấu chặt chẽ, chắc chắn sẽ để lại ấn tượng lâu dài cho người nghe.")</f>
        <v>Phạm vi cao độ nhỏ gọn của bài hát là [R1A2N3G4E5] [oc0ta1ve2s3] mang lại màn trình diễn âm nhạc tập trung và có tác động mạnh mẽ, được làm phong phú thêm nhờ [I1N2S3T4R5U6M7E8N9T0S1]. Việc sử dụng [[K01E12Y23]3 k4ey5] mang lại cho âm nhạc chất lượng cảm xúc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tạo nên một bản nhạc có kết cấu chặt chẽ, chắc chắn sẽ để lại ấn tượng lâu dài cho người nghe.</v>
      </c>
      <c r="D4255" s="2"/>
    </row>
    <row r="4256">
      <c r="A4256" s="1" t="s">
        <v>331</v>
      </c>
      <c r="B4256" s="1" t="s">
        <v>6397</v>
      </c>
      <c r="C4256" s="2" t="str">
        <f>IFERROR(__xludf.DUMMYFUNCTION("GOOGLETRANSLATE(B4256, ""en"", ""vi"")"),"Âm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dụ"&amp;"ng [[K01E12Y23]3 k4ey5] làm tăng thêm sự phong phú và sống động cho bảng âm thanh của âm nhạc. Bài hát có thời lượng chạy là [T1M213] giây, trong thời gian đó nó thể hiện những nét đặc biệt này. Điều thú vị là bài hát này còn đáng chú ý vì nó còn thiếu mộ"&amp;"t điều: nó hoàn toàn không có [I1N2S3T4R5U6M7E8N9T0S1], khiến nó trở thành một bản nhạc thực sự độc đáo và khác thường.")</f>
        <v>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dụng [[K01E12Y23]3 k4ey5] làm tăng thêm sự phong phú và sống động cho bảng âm thanh của âm nhạc. Bài hát có thời lượng chạy là [T1M213] giây, trong thời gian đó nó thể hiện những nét đặc biệt này. Điều thú vị là bài hát này còn đáng chú ý vì nó còn thiếu một điều: nó hoàn toàn không có [I1N2S3T4R5U6M7E8N9T0S1], khiến nó trở thành một bản nhạc thực sự độc đáo và khác thường.</v>
      </c>
      <c r="D4256" s="2"/>
    </row>
    <row r="4257">
      <c r="A4257" s="1" t="s">
        <v>2908</v>
      </c>
      <c r="B4257" s="1" t="s">
        <v>6398</v>
      </c>
      <c r="C4257" s="2" t="str">
        <f>IFERROR(__xludf.DUMMYFUNCTION("GOOGLETRANSLATE(B4257, ""en"", ""vi"")"),"Bản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[T1I2M3E4_5S6I7G8N9A0T"&amp;"1U2R3E4]. Tuy nhiên, bài hát không mang nét đặc trưng của phong cách [G1E2N3R4E5].")</f>
        <v>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[T1I2M3E4_5S6I7G8N9A0T1U2R3E4]. Tuy nhiên, bài hát không mang nét đặc trưng của phong cách [G1E2N3R4E5].</v>
      </c>
      <c r="D4257" s="2"/>
    </row>
    <row r="4258">
      <c r="A4258" s="1" t="s">
        <v>3881</v>
      </c>
      <c r="B4258" s="1" t="s">
        <v>6399</v>
      </c>
      <c r="C4258" s="2" t="str">
        <f>IFERROR(__xludf.DUMMYFUNCTION("GOOGLETRANSLATE(B4258, ""en"", ""vi"")"),"Phạm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nhịp"&amp;"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"&amp;"[G1E2N3R4E5], trải dài trong [[N01U12M23_34B45A56R67S78]8 b9ar0s1].")</f>
        <v>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[G1E2N3R4E5], trải dài trong [[N01U12M23_34B45A56R67S78]8 b9ar0s1].</v>
      </c>
      <c r="D4258" s="2"/>
    </row>
    <row r="4259">
      <c r="A4259" s="1" t="s">
        <v>6400</v>
      </c>
      <c r="B4259" s="1" t="s">
        <v>6401</v>
      </c>
      <c r="C4259" s="2" t="str">
        <f>IFERROR(__xludf.DUMMYFUNCTION("GOOGLETRANSLATE(B4259, ""en"", ""vi"")"),"[ti0me1 s2ig3na4tu5re6] trong bài hát này không mang tính thông thường mà âm nhạc được phát ở tốc độ cân bằng. Nhịp điệu rất dễ nghe và nên đưa [I1N2S3T4R5U6M7E8N9T0S1] vào âm nhạc để nâng cao âm thanh tổng thể của nó.")</f>
        <v>[ti0me1 s2ig3na4tu5re6] trong bài hát này không mang tính thông thường mà âm nhạc được phát ở tốc độ cân bằng. Nhịp điệu rất dễ nghe và nên đưa [I1N2S3T4R5U6M7E8N9T0S1] vào âm nhạc để nâng cao âm thanh tổng thể của nó.</v>
      </c>
      <c r="D4259" s="2"/>
    </row>
    <row r="4260">
      <c r="A4260" s="1" t="s">
        <v>2243</v>
      </c>
      <c r="B4260" s="1" t="s">
        <v>6402</v>
      </c>
      <c r="C4260" s="2" t="str">
        <f>IFERROR(__xludf.DUMMYFUNCTION("GOOGLETRANSLATE(B4260, ""en"", ""vi"")"),"Bài hát này có [[N01U12M23_34B45A56R67S78]8 b9ar0s1] và có [te0mp1o2] rất chậm và thư giãn. Điều thú vị là phần sắp xếp của bài hát đã chọn loại bỏ việc sử dụng [I1N2S3T4R5U6M7E8N9T0S1].")</f>
        <v>Bài hát này có [[N01U12M23_34B45A56R67S78]8 b9ar0s1] và có [te0mp1o2] rất chậm và thư giãn. Điều thú vị là phần sắp xếp của bài hát đã chọn loại bỏ việc sử dụng [I1N2S3T4R5U6M7E8N9T0S1].</v>
      </c>
      <c r="D4260" s="2"/>
    </row>
    <row r="4261">
      <c r="A4261" s="1" t="s">
        <v>122</v>
      </c>
      <c r="B4261" s="1" t="s">
        <v>6403</v>
      </c>
      <c r="C4261" s="2" t="str">
        <f>IFERROR(__xludf.DUMMYFUNCTION("GOOGLETRANSLATE(B4261, ""en"", ""vi"")"),"Bản nhạc này mang lại trải nghiệm nghe độc ​​đáo và đáng nhớ với dải cao độ [R1A2N3G4E5] [oc0ta1ve2s3] và âm thanh mạnh mẽ trong [[K01E12Y23]3 k4ey5]. Bài hát chạy trong [T1M213] giây và có nhịp điệu sống động, sử dụng [I1N2S3T4R5U6M7E8N9T0S1] trong phần "&amp;"trình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ng"&amp;"ười nghe.")</f>
        <v>Bản nhạc này mang lại trải nghiệm nghe độc ​​đáo và đáng nhớ với dải cao độ [R1A2N3G4E5] [oc0ta1ve2s3] và âm thanh mạnh mẽ trong [[K01E12Y23]3 k4ey5]. Bài hát chạy trong [T1M213] giây và có nhịp điệu sống động, sử dụng [I1N2S3T4R5U6M7E8N9T0S1] trong phần 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người nghe.</v>
      </c>
      <c r="D4261" s="2"/>
    </row>
    <row r="4262">
      <c r="A4262" s="1" t="s">
        <v>1331</v>
      </c>
      <c r="B4262" s="1" t="s">
        <v>6404</v>
      </c>
      <c r="C4262" s="2" t="str">
        <f>IFERROR(__xludf.DUMMYFUNCTION("GOOGLETRANSLATE(B4262, ""en"", ""vi"")"),"Bản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phải"&amp;"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["&amp;"E1M2O3T4I5O6N7] thông qua âm thanh và nhịp điệu. Nhìn chung, sự kết hợp độc đáo của nhiều yếu tố âm nhạc khác nhau trong tác phẩm này mang lại trải nghiệm âm nhạc lôi cuốn và đầy cảm xúc.")</f>
        <v>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[E1M2O3T4I5O6N7] thông qua âm thanh và nhịp điệu. Nhìn chung, sự kết hợp độc đáo của nhiều yếu tố âm nhạc khác nhau trong tác phẩm này mang lại trải nghiệm âm nhạc lôi cuốn và đầy cảm xúc.</v>
      </c>
      <c r="D4262" s="2"/>
    </row>
    <row r="4263">
      <c r="A4263" s="1" t="s">
        <v>140</v>
      </c>
      <c r="B4263" s="1" t="s">
        <v>6405</v>
      </c>
      <c r="C4263" s="2" t="str">
        <f>IFERROR(__xludf.DUMMYFUNCTION("GOOGLETRANSLATE(B4263, ""en"", ""vi"")"),"Âm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và"&amp;"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không"&amp;" bị ảnh hưởng nặng nề bởi các quy ước của bất kỳ thể loại [G1E2N3R4E5] cụ thể nào, cho phép tạo ra âm thanh độc đáo và riêng biệt.")</f>
        <v>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 bị ảnh hưởng nặng nề bởi các quy ước của bất kỳ thể loại [G1E2N3R4E5] cụ thể nào, cho phép tạo ra âm thanh độc đáo và riêng biệt.</v>
      </c>
      <c r="D4263" s="2"/>
    </row>
    <row r="4264">
      <c r="A4264" s="1" t="s">
        <v>371</v>
      </c>
      <c r="B4264" s="1" t="s">
        <v>6406</v>
      </c>
      <c r="C4264" s="2" t="str">
        <f>IFERROR(__xludf.DUMMYFUNCTION("GOOGLETRANSLATE(B4264, ""en"", ""vi"")"),"Bài hát này có [ti0me1 s2ig3na4tu5re6] độc đáo và kết quả là nó kéo dài [T1M213] giây.")</f>
        <v>Bài hát này có [ti0me1 s2ig3na4tu5re6] độc đáo và kết quả là nó kéo dài [T1M213] giây.</v>
      </c>
      <c r="D4264" s="2"/>
    </row>
    <row r="4265">
      <c r="A4265" s="1" t="s">
        <v>2875</v>
      </c>
      <c r="B4265" s="1" t="s">
        <v>6407</v>
      </c>
      <c r="C4265" s="2" t="str">
        <f>IFERROR(__xludf.DUMMYFUNCTION("GOOGLETRANSLATE(B4265, ""en"", ""vi"")"),"Việc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8[T91I02M13E24_35S46I57G68N79A80T91U02R13E24]3],"&amp;" tăng thêm độ phức tạp cho bố cục. Cùng với nhau, những yếu tố âm nhạc này tạo nên trải nghiệm nghe hấp dẫn, chắc chắn sẽ làm hài lòng bất kỳ người yêu âm nhạc nào.")</f>
        <v>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 tăng thêm độ phức tạp cho bố cục. Cùng với nhau, những yếu tố âm nhạc này tạo nên trải nghiệm nghe hấp dẫn, chắc chắn sẽ làm hài lòng bất kỳ người yêu âm nhạc nào.</v>
      </c>
      <c r="D4265" s="2"/>
    </row>
    <row r="4266">
      <c r="A4266" s="1" t="s">
        <v>1410</v>
      </c>
      <c r="B4266" s="1" t="s">
        <v>6408</v>
      </c>
      <c r="C4266" s="2" t="str">
        <f>IFERROR(__xludf.DUMMYFUNCTION("GOOGLETRANSLATE(B4266, ""en"", ""vi"")"),"Bản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m"&amp;"ang lại trải nghiệm nghe dễ chịu. Tất cả những yếu tố này kết hợp với nhau để tạo nên một bản nhạc gắn kết và thú vị.")</f>
        <v>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mang lại trải nghiệm nghe dễ chịu. Tất cả những yếu tố này kết hợp với nhau để tạo nên một bản nhạc gắn kết và thú vị.</v>
      </c>
      <c r="D4266" s="2"/>
    </row>
    <row r="4267">
      <c r="A4267" s="1" t="s">
        <v>6409</v>
      </c>
      <c r="B4267" s="1" t="s">
        <v>6410</v>
      </c>
      <c r="C4267" s="2" t="str">
        <f>IFERROR(__xludf.DUMMYFUNCTION("GOOGLETRANSLATE(B4267, ""en"", ""vi"")"),"Dải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nhị"&amp;"p điệu rất mạnh mẽ và lôi cuốn sẽ khiến bạn không thể cưỡng lại được việc lắc lư theo nhịp điệu của nó. Bắt nguồn từ truyền thống âm nhạc [G1E2N3R4E5], phong cách của bài hát càng nâng cao sức ảnh hưởng tổng thể của nó.")</f>
        <v>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nhịp điệu rất mạnh mẽ và lôi cuốn sẽ khiến bạn không thể cưỡng lại được việc lắc lư theo nhịp điệu của nó. Bắt nguồn từ truyền thống âm nhạc [G1E2N3R4E5], phong cách của bài hát càng nâng cao sức ảnh hưởng tổng thể của nó.</v>
      </c>
      <c r="D4267" s="2"/>
    </row>
    <row r="4268">
      <c r="A4268" s="1" t="s">
        <v>5639</v>
      </c>
      <c r="B4268" s="1" t="s">
        <v>6411</v>
      </c>
      <c r="C4268" s="2" t="str">
        <f>IFERROR(__xludf.DUMMYFUNCTION("GOOGLETRANSLATE(B4268, ""en"", ""vi"")"),"Việc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với"&amp;" chuẩn mực nhưng bài hát vẫn duy trì nhịp độ vừa phải, góp phần tạo nên cảm giác chung về [E1M2O3T4I5O6N7] vốn định hình nên âm nhạc.")</f>
        <v>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 chuẩn mực nhưng bài hát vẫn duy trì nhịp độ vừa phải, góp phần tạo nên cảm giác chung về [E1M2O3T4I5O6N7] vốn định hình nên âm nhạc.</v>
      </c>
      <c r="D4268" s="2"/>
    </row>
    <row r="4269">
      <c r="A4269" s="1" t="s">
        <v>6412</v>
      </c>
      <c r="B4269" s="1" t="s">
        <v>6413</v>
      </c>
      <c r="C4269" s="2" t="str">
        <f>IFERROR(__xludf.DUMMYFUNCTION("GOOGLETRANSLATE(B4269, ""en"", ""vi"")"),"Sự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[I1N2S3T4R5U6M7E8N9"&amp;"T0S1]. Tuy nhiên, bất chấp những yếu tố này, âm nhạc vẫn chậm chạp.")</f>
        <v>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[I1N2S3T4R5U6M7E8N9T0S1]. Tuy nhiên, bất chấp những yếu tố này, âm nhạc vẫn chậm chạp.</v>
      </c>
      <c r="D4269" s="2"/>
    </row>
    <row r="4270">
      <c r="A4270" s="1" t="s">
        <v>3099</v>
      </c>
      <c r="B4270" s="1" t="s">
        <v>6414</v>
      </c>
      <c r="C4270" s="2" t="str">
        <f>IFERROR(__xludf.DUMMYFUNCTION("GOOGLETRANSLATE(B4270, ""en"", ""vi"")"),"Bài hát này có đặc điểm là một bản nhạc kéo dài trong [T1M213] giây và một [te0mp1o2] nằm ở quãng giữa. Về mặt thiết bị đo, nó đã chọn không kết hợp [I1N2S3T4R5U6M7E8N9T0S1].")</f>
        <v>Bài hát này có đặc điểm là một bản nhạc kéo dài trong [T1M213] giây và một [te0mp1o2] nằm ở quãng giữa. Về mặt thiết bị đo, nó đã chọn không kết hợp [I1N2S3T4R5U6M7E8N9T0S1].</v>
      </c>
      <c r="D4270" s="2"/>
    </row>
    <row r="4271">
      <c r="A4271" s="1" t="s">
        <v>6415</v>
      </c>
      <c r="B4271" s="1" t="s">
        <v>6416</v>
      </c>
      <c r="C4271" s="2" t="str">
        <f>IFERROR(__xludf.DUMMYFUNCTION("GOOGLETRANSLATE(B4271, ""en"", ""vi"")"),"Với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[T1I2M3"&amp;"E4_5S6I7G8N9A0T1U2R3E4], di chuyển nhanh chóng qua [[N01U12M23_34B45A56R67S78]8 b9ar0s1]. Âm nhạc mang cảm giác [E1M2O3T4I5O6N7] mạnh mẽ, mang đến cảm xúc mạnh mẽ cho người nghe. Nhìn chung, tác phẩm này mang đến một hành trình âm nhạc mạnh mẽ và hấp dẫn "&amp;"với âm vực ấn tượng và sự pha trộn độc đáo giữa nhịp điệu và cảm xúc.")</f>
        <v>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[T1I2M3E4_5S6I7G8N9A0T1U2R3E4], di chuyển nhanh chóng qua [[N01U12M23_34B45A56R67S78]8 b9ar0s1]. Âm nhạc mang cảm giác [E1M2O3T4I5O6N7] mạnh mẽ, mang đến cảm xúc mạnh mẽ cho người nghe. Nhìn chung, tác phẩm này mang đến một hành trình âm nhạc mạnh mẽ và hấp dẫn với âm vực ấn tượng và sự pha trộn độc đáo giữa nhịp điệu và cảm xúc.</v>
      </c>
      <c r="D4271" s="2"/>
    </row>
    <row r="4272">
      <c r="A4272" s="1" t="s">
        <v>6417</v>
      </c>
      <c r="B4272" s="1" t="s">
        <v>6418</v>
      </c>
      <c r="C4272" s="2" t="str">
        <f>IFERROR(__xludf.DUMMYFUNCTION("GOOGLETRANSLATE(B4272, ""en"", ""vi"")"),"Nhạc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nh"&amp;"ạc. Bài hát được trình diễn với tốc độ nhanh, thể hiện rõ nét đặc điểm sống động và tràn đầy năng lượng của thể loại này.")</f>
        <v>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nhạc. Bài hát được trình diễn với tốc độ nhanh, thể hiện rõ nét đặc điểm sống động và tràn đầy năng lượng của thể loại này.</v>
      </c>
      <c r="D4272" s="2"/>
    </row>
    <row r="4273">
      <c r="A4273" s="1" t="s">
        <v>6419</v>
      </c>
      <c r="B4273" s="1" t="s">
        <v>6420</v>
      </c>
      <c r="C4273" s="2" t="str">
        <f>IFERROR(__xludf.DUMMYFUNCTION("GOOGLETRANSLATE(B4273, ""en"", ""vi"")"),"Phạm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hát"&amp;" tạo nên bầu không khí nhẹ nhàng và thư giãn.")</f>
        <v>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 tạo nên bầu không khí nhẹ nhàng và thư giãn.</v>
      </c>
      <c r="D4273" s="2"/>
    </row>
    <row r="4274">
      <c r="A4274" s="1" t="s">
        <v>178</v>
      </c>
      <c r="B4274" s="1" t="s">
        <v>6421</v>
      </c>
      <c r="C4274" s="2" t="str">
        <f>IFERROR(__xludf.DUMMYFUNCTION("GOOGLETRANSLATE(B4274, ""en"", ""vi"")"),"Dải cao độ của [R1A2N3G4E5] [oc0ta1ve2s3] tạo thêm nét đặc biệt cho âm nhạc, nhấn mạnh chiều sâu cảm xúc của nó, trong khi [[K01E12Y23]3 k4ey5] mang lại âm thanh mạnh mẽ và đáng nhớ. Với thời lượng [T1M213] giây, [te0mp1o2] của bài hát này rất chậm và thư"&amp;" giãn và không bao gồm [I1N2S3T4R5U6M7E8N9T0S1] trong phần nhạc cụ của nó. Âm nhạc có nhịp [T1I2M3E4_5S6I7G8N9A0T1U2R3E4] và nhịp nhanh, gợi lên âm thanh [G1E2N3R4E5] cổ điển.")</f>
        <v>Dải cao độ của [R1A2N3G4E5] [oc0ta1ve2s3] tạo thêm nét đặc biệt cho âm nhạc, nhấn mạnh chiều sâu cảm xúc của nó, trong khi [[K01E12Y23]3 k4ey5] mang lại âm thanh mạnh mẽ và đáng nhớ. Với thời lượng [T1M213] giây, [te0mp1o2] của bài hát này rất chậm và thư giãn và không bao gồm [I1N2S3T4R5U6M7E8N9T0S1] trong phần nhạc cụ của nó. Âm nhạc có nhịp [T1I2M3E4_5S6I7G8N9A0T1U2R3E4] và nhịp nhanh, gợi lên âm thanh [G1E2N3R4E5] cổ điển.</v>
      </c>
      <c r="D4274" s="2"/>
    </row>
    <row r="4275">
      <c r="A4275" s="1" t="s">
        <v>324</v>
      </c>
      <c r="B4275" s="1" t="s">
        <v>6422</v>
      </c>
      <c r="C4275" s="2" t="str">
        <f>IFERROR(__xludf.DUMMYFUNCTION("GOOGLETRANSLATE(B4275, ""en"", ""vi"")"),"Trong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của"&amp;" bài hát này, càng góp phần tạo nên âm thanh độc đáo của bài hát.")</f>
        <v>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 bài hát này, càng góp phần tạo nên âm thanh độc đáo của bài hát.</v>
      </c>
      <c r="D4275" s="2"/>
    </row>
    <row r="4276">
      <c r="A4276" s="1" t="s">
        <v>1818</v>
      </c>
      <c r="B4276" s="1" t="s">
        <v>6423</v>
      </c>
      <c r="C4276" s="2" t="str">
        <f>IFERROR(__xludf.DUMMYFUNCTION("GOOGLETRANSLATE(B4276, ""en"", ""vi"")"),"Bài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với"&amp;" âm thanh và cảm nhận tổng thể của bản sáng tác.")</f>
        <v>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 âm thanh và cảm nhận tổng thể của bản sáng tác.</v>
      </c>
      <c r="D4276" s="2"/>
    </row>
    <row r="4277">
      <c r="A4277" s="1" t="s">
        <v>1618</v>
      </c>
      <c r="B4277" s="1" t="s">
        <v>6424</v>
      </c>
      <c r="C4277" s="2" t="str">
        <f>IFERROR(__xludf.DUMMYFUNCTION("GOOGLETRANSLATE(B4277, ""en"", ""vi"")"),"Đặc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[[N01U12M23_34B45A56R6"&amp;"7S78]8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nghiệ"&amp;"m âm nhạc có một không hai, nổi bật giữa đám đông.")</f>
        <v>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nghiệm âm nhạc có một không hai, nổi bật giữa đám đông.</v>
      </c>
      <c r="D4277" s="2"/>
    </row>
    <row r="4278">
      <c r="A4278" s="1" t="s">
        <v>958</v>
      </c>
      <c r="B4278" s="1" t="s">
        <v>6425</v>
      </c>
      <c r="C4278" s="2" t="str">
        <f>IFERROR(__xludf.DUMMYFUNCTION("GOOGLETRANSLATE(B4278, ""en"", ""vi"")"),"Phạm vi cao độ của bài hát nằm trong [R1A2N3G4E5] [oc0ta1ve2s3] và kéo dài [T1M213] giây. Nó có nhịp nặng và không có [I1N2S3T4R5U6M7E8N9T0S1]. Âm nhạc trải dài [[N01U12M23_34B45A56R67S78]8 b9ar0s1].")</f>
        <v>Phạm vi cao độ của bài hát nằm trong [R1A2N3G4E5] [oc0ta1ve2s3] và kéo dài [T1M213] giây. Nó có nhịp nặng và không có [I1N2S3T4R5U6M7E8N9T0S1]. Âm nhạc trải dài [[N01U12M23_34B45A56R67S78]8 b9ar0s1].</v>
      </c>
      <c r="D4278" s="2"/>
    </row>
    <row r="4279">
      <c r="A4279" s="1" t="s">
        <v>6426</v>
      </c>
      <c r="B4279" s="1" t="s">
        <v>6427</v>
      </c>
      <c r="C4279" s="2" t="str">
        <f>IFERROR(__xludf.DUMMYFUNCTION("GOOGLETRANSLATE(B4279, ""en"", ""vi"")"),"Âm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hát"&amp;" này là không chuẩn, càng làm tăng thêm chất lượng độc đáo của nó. Nhìn chung, âm nhạc mang bản chất [E1M2O3T4I5O6N7] và tạo ra bầu không khí khác biệt cho người nghe.")</f>
        <v>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 này là không chuẩn, càng làm tăng thêm chất lượng độc đáo của nó. Nhìn chung, âm nhạc mang bản chất [E1M2O3T4I5O6N7] và tạo ra bầu không khí khác biệt cho người nghe.</v>
      </c>
      <c r="D4279" s="2"/>
    </row>
    <row r="4280">
      <c r="A4280" s="1" t="s">
        <v>5985</v>
      </c>
      <c r="B4280" s="1" t="s">
        <v>6428</v>
      </c>
      <c r="C4280" s="2" t="str">
        <f>IFERROR(__xludf.DUMMYFUNCTION("GOOGLETRANSLATE(B4280, ""en"", ""vi"")"),"Âm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hiệ"&amp;"n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"&amp;"nhạc của [A1R2T3I4S5T6].")</f>
        <v>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nhạc của [A1R2T3I4S5T6].</v>
      </c>
      <c r="D4280" s="2"/>
    </row>
    <row r="4281">
      <c r="A4281" s="1" t="s">
        <v>255</v>
      </c>
      <c r="B4281" s="1" t="s">
        <v>6429</v>
      </c>
      <c r="C4281" s="2" t="str">
        <f>IFERROR(__xludf.DUMMYFUNCTION("GOOGLETRANSLATE(B4281, ""en"", ""vi"")"),"Nhịp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nh"&amp;"ạc,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"&amp;"tượng khó phai.")</f>
        <v>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tượng khó phai.</v>
      </c>
      <c r="D4281" s="2"/>
    </row>
    <row r="4282">
      <c r="A4282" s="1" t="s">
        <v>110</v>
      </c>
      <c r="B4282" s="1" t="s">
        <v>6430</v>
      </c>
      <c r="C4282" s="2" t="str">
        <f>IFERROR(__xludf.DUMMYFUNCTION("GOOGLETRANSLATE(B4282, ""en"", ""vi"")"),"Dải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được"&amp;"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"&amp;"này chắc chắn sẽ để lại ấn tượng khó phai.")</f>
        <v>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này chắc chắn sẽ để lại ấn tượng khó phai.</v>
      </c>
      <c r="D4282" s="2"/>
    </row>
    <row r="4283">
      <c r="A4283" s="1" t="s">
        <v>4002</v>
      </c>
      <c r="B4283" s="1" t="s">
        <v>6431</v>
      </c>
      <c r="C4283" s="2" t="str">
        <f>IFERROR(__xludf.DUMMYFUNCTION("GOOGLETRANSLATE(B4283, ""en"", ""vi"")"),"[te0mp1o2] của bài hát này nằm ở âm vực trung bình và các nhạc cụ được sử dụng trong sáng tác góp phần tạo nên chất lượng âm nhạc tổng thể của nó.")</f>
        <v>[te0mp1o2] của bài hát này nằm ở âm vực trung bình và các nhạc cụ được sử dụng trong sáng tác góp phần tạo nên chất lượng âm nhạc tổng thể của nó.</v>
      </c>
      <c r="D4283" s="2"/>
    </row>
    <row r="4284">
      <c r="A4284" s="1" t="s">
        <v>2004</v>
      </c>
      <c r="B4284" s="1" t="s">
        <v>6432</v>
      </c>
      <c r="C4284" s="2" t="str">
        <f>IFERROR(__xludf.DUMMYFUNCTION("GOOGLETRANSLATE(B4284, ""en"", ""vi"")"),"Bài hát này có thành phần [[N01U12M23_34B45A56R67S78]8 b9ar0s1] và được phát ở tốc độ nhanh.")</f>
        <v>Bài hát này có thành phần [[N01U12M23_34B45A56R67S78]8 b9ar0s1] và được phát ở tốc độ nhanh.</v>
      </c>
      <c r="D4284" s="2"/>
    </row>
    <row r="4285">
      <c r="A4285" s="1" t="s">
        <v>2295</v>
      </c>
      <c r="B4285" s="1" t="s">
        <v>6433</v>
      </c>
      <c r="C4285" s="2" t="str">
        <f>IFERROR(__xludf.DUMMYFUNCTION("GOOGLETRANSLATE(B4285, ""en"", ""vi"")"),"Phần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nhưn"&amp;"g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"&amp;"theo những tiêu chuẩn thông thường của thể loại [G1E2N3R4E5].")</f>
        <v>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theo những tiêu chuẩn thông thường của thể loại [G1E2N3R4E5].</v>
      </c>
      <c r="D4285" s="2"/>
    </row>
    <row r="4286">
      <c r="A4286" s="1" t="s">
        <v>3748</v>
      </c>
      <c r="B4286" s="1" t="s">
        <v>6434</v>
      </c>
      <c r="C4286" s="2" t="str">
        <f>IFERROR(__xludf.DUMMYFUNCTION("GOOGLETRANSLATE(B4286, ""en"", ""vi"")"),"Khi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c"&amp;"ách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nhạ"&amp;"c cụ có thể nâng cao đáng kể hiệu quả sáng tạo âm nhạc của bạn.")</f>
        <v>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nhạc cụ có thể nâng cao đáng kể hiệu quả sáng tạo âm nhạc của bạn.</v>
      </c>
      <c r="D4286" s="2"/>
    </row>
    <row r="4287">
      <c r="A4287" s="1" t="s">
        <v>523</v>
      </c>
      <c r="B4287" s="1" t="s">
        <v>6435</v>
      </c>
      <c r="C4287" s="2" t="str">
        <f>IFERROR(__xludf.DUMMYFUNCTION("GOOGLETRANSLATE(B4287, ""en"", ""vi"")"),"[ke0y1] tạo thêm hương vị độc đáo cho bản nhạc này và bài hát kéo dài [T1M213] giây.")</f>
        <v>[ke0y1] tạo thêm hương vị độc đáo cho bản nhạc này và bài hát kéo dài [T1M213] giây.</v>
      </c>
      <c r="D4287" s="2"/>
    </row>
    <row r="4288">
      <c r="A4288" s="1" t="s">
        <v>6436</v>
      </c>
      <c r="B4288" s="1" t="s">
        <v>6437</v>
      </c>
      <c r="C4288" s="2" t="str">
        <f>IFERROR(__xludf.DUMMYFUNCTION("GOOGLETRANSLATE(B4288, ""en"", ""vi"")"),"Dải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duyên"&amp;"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củ"&amp;"a sáng tác. Nhìn chung, âm nhạc bao gồm [[N01U12M23_34B45A56R67S78]8 b9ar0s1], mang lại không gian rộng rãi cho sự phát triển và cộng hưởng của giai điệu và hòa âm.")</f>
        <v>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 sáng tác. Nhìn chung, âm nhạc bao gồm [[N01U12M23_34B45A56R67S78]8 b9ar0s1], mang lại không gian rộng rãi cho sự phát triển và cộng hưởng của giai điệu và hòa âm.</v>
      </c>
      <c r="D4288" s="2"/>
    </row>
    <row r="4289">
      <c r="A4289" s="1" t="s">
        <v>6438</v>
      </c>
      <c r="B4289" s="1" t="s">
        <v>6439</v>
      </c>
      <c r="C4289" s="2" t="str">
        <f>IFERROR(__xludf.DUMMYFUNCTION("GOOGLETRANSLATE(B4289, ""en"", ""vi"")"),"Phạm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[I1N2S3T4R5"&amp;"U6M7E8N9T0S1] và được phát ở tốc độ chậm, với [[N01U12M23_34B45A56R67S78]8 b9ar0s1] để đếm.")</f>
        <v>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[I1N2S3T4R5U6M7E8N9T0S1] và được phát ở tốc độ chậm, với [[N01U12M23_34B45A56R67S78]8 b9ar0s1] để đếm.</v>
      </c>
      <c r="D4289" s="2"/>
    </row>
    <row r="4290">
      <c r="A4290" s="1" t="s">
        <v>1057</v>
      </c>
      <c r="B4290" s="1" t="s">
        <v>6440</v>
      </c>
      <c r="C4290" s="2" t="str">
        <f>IFERROR(__xludf.DUMMYFUNCTION("GOOGLETRANSLATE(B4290, ""en"", ""vi"")"),"Bản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"&amp;"đóng vai trò quan trọng trong việc định hình âm thanh tổng thể của nó. Với mét [T1I2M3E4_5S6I7G8N9A0T1U2R3E4] và [te0mp1o2] nhanh, âm nhạc thấm đẫm [E1M2O3T4I5O6N7].")</f>
        <v>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đóng vai trò quan trọng trong việc định hình âm thanh tổng thể của nó. Với mét [T1I2M3E4_5S6I7G8N9A0T1U2R3E4] và [te0mp1o2] nhanh, âm nhạc thấm đẫm [E1M2O3T4I5O6N7].</v>
      </c>
      <c r="D4290" s="2"/>
    </row>
    <row r="4291">
      <c r="A4291" s="1" t="s">
        <v>6441</v>
      </c>
      <c r="B4291" s="1" t="s">
        <v>6442</v>
      </c>
      <c r="C4291" s="2" t="str">
        <f>IFERROR(__xludf.DUMMYFUNCTION("GOOGLETRANSLATE(B4291, ""en"", ""vi"")"),"[[K01E12Y23]3 k4ey5] trong bản nhạc [G1E2N3R4E5] này mang đến âm thanh mạnh mẽ và đáng nhớ trong bài hát dài một giây [T1M213] này, có [te0mp1o2] ở quãng giữa và dựa trên [[T01I12M23E34_45S56I67G78N89A90T01U12R23E34] 4 t5im6e 7si8gn9at0ur1e2]. Việc cố tìn"&amp;"h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f>
        <v>[[K01E12Y23]3 k4ey5] trong bản nhạc [G1E2N3R4E5] này mang đến âm thanh mạnh mẽ và đáng nhớ trong bài hát dài một giây [T1M213] này, có [te0mp1o2] ở quãng giữa và dựa trên [[T01I12M23E34_45S56I67G78N89A90T01U12R23E34] 4 t5im6e 7si8gn9at0ur1e2]. Việc cố tình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v>
      </c>
      <c r="D4291" s="2"/>
    </row>
    <row r="4292">
      <c r="A4292" s="1" t="s">
        <v>35</v>
      </c>
      <c r="B4292" s="1" t="s">
        <v>6443</v>
      </c>
      <c r="C4292" s="2" t="str">
        <f>IFERROR(__xludf.DUMMYFUNCTION("GOOGLETRANSLATE(B4292, ""en"", ""vi"")"),"Thời lượng của bài hát này là [T1M213] giây và phần sáng tác của nó không liên quan đến việc sử dụng [I1N2S3T4R5U6M7E8N9T0S1].")</f>
        <v>Thời lượng của bài hát này là [T1M213] giây và phần sáng tác của nó không liên quan đến việc sử dụng [I1N2S3T4R5U6M7E8N9T0S1].</v>
      </c>
      <c r="D4292" s="2"/>
    </row>
    <row r="4293">
      <c r="A4293" s="1" t="s">
        <v>877</v>
      </c>
      <c r="B4293" s="1" t="s">
        <v>6444</v>
      </c>
      <c r="C4293" s="2" t="str">
        <f>IFERROR(__xludf.DUMMYFUNCTION("GOOGLETRANSLATE(B4293,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hiệ"&amp;"n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m"&amp;"ột sự thể hiện cổ điển của âm nhạc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một sự thể hiện cổ điển của âm nhạc [G1E2N3R4E5].</v>
      </c>
      <c r="D4293" s="2"/>
    </row>
    <row r="4294">
      <c r="A4294" s="1" t="s">
        <v>6445</v>
      </c>
      <c r="B4294" s="1" t="s">
        <v>6446</v>
      </c>
      <c r="C4294" s="2" t="str">
        <f>IFERROR(__xludf.DUMMYFUNCTION("GOOGLETRANSLATE(B4294, ""en"", ""vi"")"),"Phạm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b"&amp;"iểu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[N1U2M"&amp;"3_4B5A6R7S8] tỏa sáng rực rỡ.")</f>
        <v>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[N1U2M3_4B5A6R7S8] tỏa sáng rực rỡ.</v>
      </c>
      <c r="D4294" s="2"/>
    </row>
    <row r="4295">
      <c r="A4295" s="1" t="s">
        <v>178</v>
      </c>
      <c r="B4295" s="1" t="s">
        <v>6447</v>
      </c>
      <c r="C4295" s="2" t="str">
        <f>IFERROR(__xludf.DUMMYFUNCTION("GOOGLETRANSLATE(B4295, ""en"", ""vi"")"),"Phạm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n"&amp;"ày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nhạc"&amp;" [G1E2N3R4E5].")</f>
        <v>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 [G1E2N3R4E5].</v>
      </c>
      <c r="D4295" s="2"/>
    </row>
    <row r="4296">
      <c r="A4296" s="1" t="s">
        <v>6448</v>
      </c>
      <c r="B4296" s="1" t="s">
        <v>6449</v>
      </c>
      <c r="C4296" s="2" t="str">
        <f>IFERROR(__xludf.DUMMYFUNCTION("GOOGLETRANSLATE(B4296, ""en"", ""vi"")"),"Phạm vi cao độ nhỏ gọn của [R1A2N3G4E5] [oc0ta1ve2s3] mang lại màn trình diễn âm nhạc tập trung và có tác động mạnh mẽ với nhịp điệu cực kỳ kích thích. Bài hát được trình diễn nhanh, theo bước chân của [A1R2T3I4S5T6] và có tổng cộng [[N01U12M23_34B45A56R6"&amp;"7S78]8 b9ar0s1].")</f>
        <v>Phạm vi cao độ nhỏ gọn của [R1A2N3G4E5] [oc0ta1ve2s3] mang lại màn trình diễn âm nhạc tập trung và có tác động mạnh mẽ với nhịp điệu cực kỳ kích thích. Bài hát được trình diễn nhanh, theo bước chân của [A1R2T3I4S5T6] và có tổng cộng [[N01U12M23_34B45A56R67S78]8 b9ar0s1].</v>
      </c>
      <c r="D4296" s="2"/>
    </row>
    <row r="4297">
      <c r="A4297" s="1" t="s">
        <v>6450</v>
      </c>
      <c r="B4297" s="1" t="s">
        <v>6451</v>
      </c>
      <c r="C4297" s="2" t="str">
        <f>IFERROR(__xludf.DUMMYFUNCTION("GOOGLETRANSLATE(B4297, ""en"", ""vi"")"),"Âm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s"&amp;"ử dụng trong bài hát là không điển hình, tạo thêm điểm nhấn độc đáo cho âm thanh tổng thể của bài hát.")</f>
        <v>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sử dụng trong bài hát là không điển hình, tạo thêm điểm nhấn độc đáo cho âm thanh tổng thể của bài hát.</v>
      </c>
      <c r="D4297" s="2"/>
    </row>
    <row r="4298">
      <c r="A4298" s="1" t="s">
        <v>320</v>
      </c>
      <c r="B4298" s="1" t="s">
        <v>6452</v>
      </c>
      <c r="C4298" s="2" t="str">
        <f>IFERROR(__xludf.DUMMYFUNCTION("GOOGLETRANSLATE(B4298, ""en"", ""vi"")"),"Lựa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trườ"&amp;"ng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"&amp;"đánh giá cao các sắc thái của nó.")</f>
        <v>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đánh giá cao các sắc thái của nó.</v>
      </c>
      <c r="D4298" s="2"/>
    </row>
    <row r="4299">
      <c r="A4299" s="1" t="s">
        <v>1199</v>
      </c>
      <c r="B4299" s="1" t="s">
        <v>6453</v>
      </c>
      <c r="C4299" s="2" t="str">
        <f>IFERROR(__xludf.DUMMYFUNCTION("GOOGLETRANSLATE(B4299,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ấ"&amp;"n tượng với nhịp độ nhanh [te0mp1o2] và trở nên phong phú hơn nhờ sự góp mặt của [I1N2S3T4R5U6M7E8N9T0S1]. Việc sử dụng [[T01I12M23E34_45S56I67G78N89A90T01U12R23E34]4 t5im6e 7si8gn9at0ur1e2] bất thường sẽ làm tăng thêm sự hấp dẫn cho bố cục, được chơi ở t"&amp;"ốc độ nhanh. Mặc dù không dễ dàng nhận ra như phong cách [G1E2N3R4E5], nhưng bản nhạc này vẫn mời gọi người nghe bước vào một hành trình âm thanh đặc biệt và khó quên.")</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ấn tượng với nhịp độ nhanh [te0mp1o2] và trở nên phong phú hơn nhờ sự góp mặt của [I1N2S3T4R5U6M7E8N9T0S1]. Việc sử dụng [[T01I12M23E34_45S56I67G78N89A90T01U12R23E34]4 t5im6e 7si8gn9at0ur1e2] bất thường sẽ làm tăng thêm sự hấp dẫn cho bố cục, được chơi ở tốc độ nhanh. Mặc dù không dễ dàng nhận ra như phong cách [G1E2N3R4E5], nhưng bản nhạc này vẫn mời gọi người nghe bước vào một hành trình âm thanh đặc biệt và khó quên.</v>
      </c>
      <c r="D4299" s="2"/>
    </row>
    <row r="4300">
      <c r="A4300" s="1" t="s">
        <v>100</v>
      </c>
      <c r="B4300" s="1" t="s">
        <v>6454</v>
      </c>
      <c r="C4300" s="2" t="str">
        <f>IFERROR(__xludf.DUMMYFUNCTION("GOOGLETRANSLATE(B4300, ""en"", ""vi"")"),"Bài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s2ig3na"&amp;"4tu5re6] được chọn cho bố cục này không phổ biến, được đánh dấu bằng [T1I2M3E4_5S6I7G8N9A0T1U2R3E4]. Với âm thanh [te0mp1o2] nhanh, âm nhạc gợi lên cảm giác [E1M2O3T4I5O6N7].")</f>
        <v>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s2ig3na4tu5re6] được chọn cho bố cục này không phổ biến, được đánh dấu bằng [T1I2M3E4_5S6I7G8N9A0T1U2R3E4]. Với âm thanh [te0mp1o2] nhanh, âm nhạc gợi lên cảm giác [E1M2O3T4I5O6N7].</v>
      </c>
      <c r="D4300" s="2"/>
    </row>
    <row r="4301">
      <c r="A4301" s="1" t="s">
        <v>6202</v>
      </c>
      <c r="B4301" s="1" t="s">
        <v>6455</v>
      </c>
      <c r="C4301" s="2" t="str">
        <f>IFERROR(__xludf.DUMMYFUNCTION("GOOGLETRANSLATE(B4301, ""en"", ""vi"")"),"Với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nhấ"&amp;"t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hiệ"&amp;"n khả năng sử dụng khéo léo các kỹ thuật âm nhạc của nghệ sĩ để khơi gợi những cảm xúc mạnh mẽ và tạo ra trải nghiệm nghe thực sự quyến rũ.")</f>
        <v>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hiện khả năng sử dụng khéo léo các kỹ thuật âm nhạc của nghệ sĩ để khơi gợi những cảm xúc mạnh mẽ và tạo ra trải nghiệm nghe thực sự quyến rũ.</v>
      </c>
      <c r="D4301" s="2"/>
    </row>
    <row r="4302">
      <c r="A4302" s="1" t="s">
        <v>906</v>
      </c>
      <c r="B4302" s="1" t="s">
        <v>6456</v>
      </c>
      <c r="C4302" s="2" t="str">
        <f>IFERROR(__xludf.DUMMYFUNCTION("GOOGLETRANSLATE(B4302, ""en"", ""vi"")"),"Bài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[ti0"&amp;"me1 s2ig3na4tu5re6] độc đáo có thể tạo ra cảm giác nhịp nhàng độc đáo và thách thức sự mong đợi của người nghe. Một số ví dụ về [ti0me1 s2ig3na4tu5re6] độc đáo bao gồm 4/5, 8/7 và 16/11. Các nhạc sĩ có thể sử dụng [ti0me1 s2ig3na4tu5re6] này để tạo ra nhữ"&amp;"ng nhịp điệu phức tạp và thú vị trong tác phẩm của họ.")</f>
        <v>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[ti0me1 s2ig3na4tu5re6] độc đáo có thể tạo ra cảm giác nhịp nhàng độc đáo và thách thức sự mong đợi của người nghe. Một số ví dụ về [ti0me1 s2ig3na4tu5re6] độc đáo bao gồm 4/5, 8/7 và 16/11. Các nhạc sĩ có thể sử dụng [ti0me1 s2ig3na4tu5re6] này để tạo ra những nhịp điệu phức tạp và thú vị trong tác phẩm của họ.</v>
      </c>
      <c r="D4302" s="2"/>
    </row>
    <row r="4303">
      <c r="A4303" s="1" t="s">
        <v>477</v>
      </c>
      <c r="B4303" s="1" t="s">
        <v>6457</v>
      </c>
      <c r="C4303" s="2" t="str">
        <f>IFERROR(__xludf.DUMMYFUNCTION("GOOGLETRANSLATE(B4303, ""en"", ""vi"")"),"Phạm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những"&amp;"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tr"&amp;"ong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thự"&amp;"c sự khó quên.")</f>
        <v>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thực sự khó quên.</v>
      </c>
      <c r="D4303" s="2"/>
    </row>
    <row r="4304">
      <c r="A4304" s="1" t="s">
        <v>3911</v>
      </c>
      <c r="B4304" s="1" t="s">
        <v>6458</v>
      </c>
      <c r="C4304" s="2" t="str">
        <f>IFERROR(__xludf.DUMMYFUNCTION("GOOGLETRANSLATE(B4304, ""en"", ""vi"")"),"Bài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"&amp;"đến việc sử dụng [I1N2S3T4R5U6M7E8N9T0S1]. Các dự án âm nhạc [E1M2O3T4I5O6N7] mang đến trải nghiệm nghe độc ​​đáo và độc đáo.")</f>
        <v>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đến việc sử dụng [I1N2S3T4R5U6M7E8N9T0S1]. Các dự án âm nhạc [E1M2O3T4I5O6N7] mang đến trải nghiệm nghe độc ​​đáo và độc đáo.</v>
      </c>
      <c r="D4304" s="2"/>
    </row>
    <row r="4305">
      <c r="A4305" s="1" t="s">
        <v>6459</v>
      </c>
      <c r="B4305" s="1" t="s">
        <v>6460</v>
      </c>
      <c r="C4305" s="2" t="str">
        <f>IFERROR(__xludf.DUMMYFUNCTION("GOOGLETRANSLATE(B4305, ""en"", ""vi"")"),"Bài hát dài một giây [T1M213] với nhịp điệu vừa phải và dễ theo dõi được tăng cường bởi [[K01E12Y23]3 k4ey5], mang lại chất lượng cảm xúc đặc biệt. Chơi ở tốc độ vừa phải, bản nhạc này sẽ phát ra [E1M2O3T4I5O6N7].")</f>
        <v>Bài hát dài một giây [T1M213] với nhịp điệu vừa phải và dễ theo dõi được tăng cường bởi [[K01E12Y23]3 k4ey5], mang lại chất lượng cảm xúc đặc biệt. Chơi ở tốc độ vừa phải, bản nhạc này sẽ phát ra [E1M2O3T4I5O6N7].</v>
      </c>
      <c r="D4305" s="2"/>
    </row>
    <row r="4306">
      <c r="A4306" s="1" t="s">
        <v>756</v>
      </c>
      <c r="B4306" s="1" t="s">
        <v>6461</v>
      </c>
      <c r="C4306" s="2" t="str">
        <f>IFERROR(__xludf.DUMMYFUNCTION("GOOGLETRANSLATE(B4306, ""en"", ""vi"")"),"[ti0me1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[[K0"&amp;"1E12Y23]3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"&amp;"người nghe.")</f>
        <v>[ti0me1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người nghe.</v>
      </c>
      <c r="D4306" s="2"/>
    </row>
    <row r="4307">
      <c r="A4307" s="1" t="s">
        <v>6462</v>
      </c>
      <c r="B4307" s="1" t="s">
        <v>6463</v>
      </c>
      <c r="C4307" s="2" t="str">
        <f>IFERROR(__xludf.DUMMYFUNCTION("GOOGLETRANSLATE(B4307, ""en"", ""vi"")"),"Âm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s"&amp;"2ig3na4tu5re6 o7f 8[T91I02M13E24_35S46I57G68N79A80T91U02R13E24]3].")</f>
        <v>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s2ig3na4tu5re6 o7f 8[T91I02M13E24_35S46I57G68N79A80T91U02R13E24]3].</v>
      </c>
      <c r="D4307" s="2"/>
    </row>
    <row r="4308">
      <c r="A4308" s="1" t="s">
        <v>6464</v>
      </c>
      <c r="B4308" s="1" t="s">
        <v>6465</v>
      </c>
      <c r="C4308" s="2" t="str">
        <f>IFERROR(__xludf.DUMMYFUNCTION("GOOGLETRANSLATE(B4308, ""en"", ""vi"")"),"Bản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"&amp;"[I1N2S3T4R5U6M7E8N9T0S1] được đưa vào bản nhạc, góp phần tạo nên thành phần tổng thể của bản nhạc. Bài hát di chuyển với tốc độ vừa phải, mang lại trải nghiệm âm nhạc hấp dẫn.")</f>
        <v>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[I1N2S3T4R5U6M7E8N9T0S1] được đưa vào bản nhạc, góp phần tạo nên thành phần tổng thể của bản nhạc. Bài hát di chuyển với tốc độ vừa phải, mang lại trải nghiệm âm nhạc hấp dẫn.</v>
      </c>
      <c r="D4308" s="2"/>
    </row>
    <row r="4309">
      <c r="A4309" s="1" t="s">
        <v>1204</v>
      </c>
      <c r="B4309" s="1" t="s">
        <v>6466</v>
      </c>
      <c r="C4309" s="2" t="str">
        <f>IFERROR(__xludf.DUMMYFUNCTION("GOOGLETRANSLATE(B4309, ""en"", ""vi"")"),"Việc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ngườ"&amp;"i nghe vào trạng thái thư giãn và yên bình.")</f>
        <v>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người nghe vào trạng thái thư giãn và yên bình.</v>
      </c>
      <c r="D4309" s="2"/>
    </row>
    <row r="4310">
      <c r="A4310" s="1" t="s">
        <v>1707</v>
      </c>
      <c r="B4310" s="1" t="s">
        <v>6467</v>
      </c>
      <c r="C4310" s="2" t="str">
        <f>IFERROR(__xludf.DUMMYFUNCTION("GOOGLETRANSLATE(B4310, ""en"", ""vi"")"),"Âm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lư"&amp;"ợng [T1M213] giây, mang lại trải nghiệm nghe phong phú và đắm chìm, thể hiện vẻ đẹp và tính linh hoạt của âm nhạc.")</f>
        <v>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lượng [T1M213] giây, mang lại trải nghiệm nghe phong phú và đắm chìm, thể hiện vẻ đẹp và tính linh hoạt của âm nhạc.</v>
      </c>
      <c r="D4310" s="2"/>
    </row>
    <row r="4311">
      <c r="A4311" s="1" t="s">
        <v>5896</v>
      </c>
      <c r="B4311" s="1" t="s">
        <v>6468</v>
      </c>
      <c r="C4311" s="2" t="str">
        <f>IFERROR(__xludf.DUMMYFUNCTION("GOOGLETRANSLATE(B4311, ""en"", ""vi"")"),"Phạm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tuân"&amp;" theo [ti0me1 s2ig3na4tu5re6 o7f 8[T91I02M13E24_35S46I57G68N79A80T91U02R13E24]3] và mang phương tiện [te0mp1o2]. Trái ngược với âm thanh điển hình của phong cách [G1E2N3R4E5], bài hát này có [[N01U12M23_34B45A56R67S78]8 b9ar0s1] tạo nên trải nghiệm nghe đ"&amp;"ộc ​​đáo.")</f>
        <v>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 theo [ti0me1 s2ig3na4tu5re6 o7f 8[T91I02M13E24_35S46I57G68N79A80T91U02R13E24]3] và mang phương tiện [te0mp1o2]. Trái ngược với âm thanh điển hình của phong cách [G1E2N3R4E5], bài hát này có [[N01U12M23_34B45A56R67S78]8 b9ar0s1] tạo nên trải nghiệm nghe độc ​​đáo.</v>
      </c>
      <c r="D4311" s="2"/>
    </row>
    <row r="4312">
      <c r="A4312" s="1" t="s">
        <v>6469</v>
      </c>
      <c r="B4312" s="1" t="s">
        <v>6470</v>
      </c>
      <c r="C4312" s="2" t="str">
        <f>IFERROR(__xludf.DUMMYFUNCTION("GOOGLETRANSLATE(B4312, ""en"", ""vi"")"),"Đồng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tác"&amp;" và trình diễn. Để làm cho bản nhạc này trở nên sống động, [I1N2S3T4R5U6M7E8N9T0S1] được sử dụng để tăng thêm chiều sâu và kết cấu cho âm thanh tổng thể.")</f>
        <v>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 và trình diễn. Để làm cho bản nhạc này trở nên sống động, [I1N2S3T4R5U6M7E8N9T0S1] được sử dụng để tăng thêm chiều sâu và kết cấu cho âm thanh tổng thể.</v>
      </c>
      <c r="D4312" s="2"/>
    </row>
    <row r="4313">
      <c r="A4313" s="1" t="s">
        <v>4113</v>
      </c>
      <c r="B4313" s="1" t="s">
        <v>6471</v>
      </c>
      <c r="C4313" s="2" t="str">
        <f>IFERROR(__xludf.DUMMYFUNCTION("GOOGLETRANSLATE(B4313, ""en"", ""vi"")"),"[ti0me1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Bà"&amp;"i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ngh"&amp;"iệm nghe tuyệt vời mà những người đam mê âm nhạc chắc chắn sẽ đánh giá cao.")</f>
        <v>[ti0me1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nghiệm nghe tuyệt vời mà những người đam mê âm nhạc chắc chắn sẽ đánh giá cao.</v>
      </c>
      <c r="D4313" s="2"/>
    </row>
    <row r="4314">
      <c r="A4314" s="1" t="s">
        <v>2401</v>
      </c>
      <c r="B4314" s="1" t="s">
        <v>6472</v>
      </c>
      <c r="C4314" s="2" t="str">
        <f>IFERROR(__xludf.DUMMYFUNCTION("GOOGLETRANSLATE(B4314, ""en"", ""vi"")"),"Trải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n"&amp;"ghiệm nghe mạnh mẽ và hấp dẫn.")</f>
        <v>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nghiệm nghe mạnh mẽ và hấp dẫn.</v>
      </c>
      <c r="D4314" s="2"/>
    </row>
    <row r="4315">
      <c r="A4315" s="1" t="s">
        <v>1855</v>
      </c>
      <c r="B4315" s="1" t="s">
        <v>6473</v>
      </c>
      <c r="C4315" s="2" t="str">
        <f>IFERROR(__xludf.DUMMYFUNCTION("GOOGLETRANSLATE(B4315, ""en"", ""vi"")"),"Bản nhạc này có phạm vi cao độ trong [R1A2N3G4E5] [oc0ta1ve2s3] và nhịp điệu vừa phải. Bài hát bao gồm [[N01U12M23_34B45A56R67S78]8 b9ar0s1] và được trình diễn bằng [I1N2S3T4R5U6M7E8N9T0S1].")</f>
        <v>Bản nhạc này có phạm vi cao độ trong [R1A2N3G4E5] [oc0ta1ve2s3] và nhịp điệu vừa phải. Bài hát bao gồm [[N01U12M23_34B45A56R67S78]8 b9ar0s1] và được trình diễn bằng [I1N2S3T4R5U6M7E8N9T0S1].</v>
      </c>
      <c r="D4315" s="2"/>
    </row>
    <row r="4316">
      <c r="A4316" s="1" t="s">
        <v>6228</v>
      </c>
      <c r="B4316" s="1" t="s">
        <v>6474</v>
      </c>
      <c r="C4316" s="2" t="str">
        <f>IFERROR(__xludf.DUMMYFUNCTION("GOOGLETRANSLATE(B4316, ""en"", ""vi"")"),"Âm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chạ"&amp;"y trong tổng cộng [T1M213] giây, cho phép có nhiều thời gian để cảm xúc truyền tải qua âm nhạc vang vọng trọn vẹn với người nghe.")</f>
        <v>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chạy trong tổng cộng [T1M213] giây, cho phép có nhiều thời gian để cảm xúc truyền tải qua âm nhạc vang vọng trọn vẹn với người nghe.</v>
      </c>
      <c r="D4316" s="2"/>
    </row>
    <row r="4317">
      <c r="A4317" s="1" t="s">
        <v>1220</v>
      </c>
      <c r="B4317" s="1" t="s">
        <v>6475</v>
      </c>
      <c r="C4317" s="2" t="str">
        <f>IFERROR(__xludf.DUMMYFUNCTION("GOOGLETRANSLATE(B4317, ""en"", ""vi"")"),"Bản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đ"&amp;"ộ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f>
        <v>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v>
      </c>
      <c r="D4317" s="2"/>
    </row>
    <row r="4318">
      <c r="A4318" s="1" t="s">
        <v>6476</v>
      </c>
      <c r="B4318" s="1" t="s">
        <v>6477</v>
      </c>
      <c r="C4318" s="2" t="str">
        <f>IFERROR(__xludf.DUMMYFUNCTION("GOOGLETRANSLATE(B4318, ""en"", ""vi"")"),"Việc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n"&amp;"âng cao hơn nữa âm thanh tổng thể, nên đưa [I1N2S3T4R5U6M7E8N9T0S1] vào âm nhạc. Nhìn chung, sự kết hợp giữa [ke0y1], [te0mp1o2], beat, [ti0me1 s2ig3na4tu5re6] và các nhạc cụ này sẽ tạo nên một bản nhạc thực sự độc đáo và quyến rũ.")</f>
        <v>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nâng cao hơn nữa âm thanh tổng thể, nên đưa [I1N2S3T4R5U6M7E8N9T0S1] vào âm nhạc. Nhìn chung, sự kết hợp giữa [ke0y1], [te0mp1o2], beat, [ti0me1 s2ig3na4tu5re6] và các nhạc cụ này sẽ tạo nên một bản nhạc thực sự độc đáo và quyến rũ.</v>
      </c>
      <c r="D4318" s="2"/>
    </row>
    <row r="4319">
      <c r="A4319" s="1" t="s">
        <v>5136</v>
      </c>
      <c r="B4319" s="1" t="s">
        <v>6478</v>
      </c>
      <c r="C4319" s="2" t="str">
        <f>IFERROR(__xludf.DUMMYFUNCTION("GOOGLETRANSLATE(B4319, ""en"", ""vi"")"),"Bài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đáng"&amp;"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th"&amp;"u hút người nghe.")</f>
        <v>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thu hút người nghe.</v>
      </c>
      <c r="D4319" s="2"/>
    </row>
    <row r="4320">
      <c r="A4320" s="1" t="s">
        <v>3748</v>
      </c>
      <c r="B4320" s="1" t="s">
        <v>6479</v>
      </c>
      <c r="C4320" s="2" t="str">
        <f>IFERROR(__xludf.DUMMYFUNCTION("GOOGLETRANSLATE(B4320, ""en"", ""vi"")"),"Loại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thể"&amp;".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"&amp;"say đắm và làm vui tai bạn.")</f>
        <v>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say đắm và làm vui tai bạn.</v>
      </c>
      <c r="D4320" s="2"/>
    </row>
    <row r="4321">
      <c r="A4321" s="1" t="s">
        <v>2261</v>
      </c>
      <c r="B4321" s="1" t="s">
        <v>6480</v>
      </c>
      <c r="C4321" s="2" t="str">
        <f>IFERROR(__xludf.DUMMYFUNCTION("GOOGLETRANSLATE(B4321, ""en"", ""vi"")"),"Trong bài hát này, có tổng cộng [[N01U12M23_34B45A56R67S78]8 b9ar0s1] và [te0mp1o2] có nhịp độ rất nhanh.")</f>
        <v>Trong bài hát này, có tổng cộng [[N01U12M23_34B45A56R67S78]8 b9ar0s1] và [te0mp1o2] có nhịp độ rất nhanh.</v>
      </c>
      <c r="D4321" s="2"/>
    </row>
    <row r="4322">
      <c r="A4322" s="1" t="s">
        <v>637</v>
      </c>
      <c r="B4322" s="1" t="s">
        <v>6481</v>
      </c>
      <c r="C4322" s="2" t="str">
        <f>IFERROR(__xludf.DUMMYFUNCTION("GOOGLETRANSLATE(B4322, ""en"", ""vi"")"),"Nó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"&amp;"tôi cảm thấy tràn đầy sức sống hơn. Tôi thích cách âm nhạc có sức mạnh ảnh hưởng đến cảm xúc của chúng ta và khiến chúng ta cảm thấy tràn đầy sức sống.")</f>
        <v>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tôi cảm thấy tràn đầy sức sống hơn. Tôi thích cách âm nhạc có sức mạnh ảnh hưởng đến cảm xúc của chúng ta và khiến chúng ta cảm thấy tràn đầy sức sống.</v>
      </c>
      <c r="D4322" s="2"/>
    </row>
    <row r="4323">
      <c r="A4323" s="1" t="s">
        <v>4087</v>
      </c>
      <c r="B4323" s="1" t="s">
        <v>6482</v>
      </c>
      <c r="C4323" s="2" t="str">
        <f>IFERROR(__xludf.DUMMYFUNCTION("GOOGLETRANSLATE(B4323, ""en"", ""vi"")"),"Trong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n"&amp;"hau, những yếu tố này cung cấp thông tin quan trọng về cấu trúc và cảm nhận của bài hát, giúp nhạc sĩ và người nghe hiểu và đánh giá cao âm nhạc hơn.")</f>
        <v>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nhau, những yếu tố này cung cấp thông tin quan trọng về cấu trúc và cảm nhận của bài hát, giúp nhạc sĩ và người nghe hiểu và đánh giá cao âm nhạc hơn.</v>
      </c>
      <c r="D4323" s="2"/>
    </row>
    <row r="4324">
      <c r="A4324" s="1" t="s">
        <v>771</v>
      </c>
      <c r="B4324" s="1" t="s">
        <v>6483</v>
      </c>
      <c r="C4324" s="2" t="str">
        <f>IFERROR(__xludf.DUMMYFUNCTION("GOOGLETRANSLATE(B4324, ""en"", ""vi"")"),"Âm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gi"&amp;"ây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"&amp;"này kết hợp với nhau để tạo nên một trải nghiệm âm nhạc gắn kết và đắm chìm, chắc chắn sẽ làm say đắm người nghe.")</f>
        <v>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này kết hợp với nhau để tạo nên một trải nghiệm âm nhạc gắn kết và đắm chìm, chắc chắn sẽ làm say đắm người nghe.</v>
      </c>
      <c r="D4324" s="2"/>
    </row>
    <row r="4325">
      <c r="A4325" s="1" t="s">
        <v>1019</v>
      </c>
      <c r="B4325" s="1" t="s">
        <v>6484</v>
      </c>
      <c r="C4325" s="2" t="str">
        <f>IFERROR(__xludf.DUMMYFUNCTION("GOOGLETRANSLATE(B4325, ""en"", ""vi"")"),"Bài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biệt,"&amp;"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f>
        <v>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v>
      </c>
      <c r="D4325" s="2"/>
    </row>
    <row r="4326">
      <c r="A4326" s="1" t="s">
        <v>6485</v>
      </c>
      <c r="B4326" s="1" t="s">
        <v>6486</v>
      </c>
      <c r="C4326" s="2" t="str">
        <f>IFERROR(__xludf.DUMMYFUNCTION("GOOGLETRANSLATE(B4326, ""en"", ""vi"")"),"Bài hát này được đặc trưng bởi một số yếu tố âm nhạc độc đáo. Thứ nhất, giai điệu cố tình bỏ qua một nhạc cụ cụ thể, điều này làm tăng thêm âm thanh đặc biệt của nó. Ngoài ra, bài hát có nhịp điệu rất êm dịu tạo nên bầu không khí thoải mái và êm dịu. Một "&amp;"khía cạnh đáng chú ý khác của bài hát là [ti0me1 s2ig3na4tu5re6], đi chệch khỏi chuẩn mực và mang lại cảm giác khác thường và quyến rũ. Nhìn chung, những tính năng này kết hợp với nhau để tạo ra trải nghiệm âm nhạc thực sự độc đáo và đáng nhớ.")</f>
        <v>Bài hát này được đặc trưng bởi một số yếu tố âm nhạc độc đáo. Thứ nhất, giai điệu cố tình bỏ qua một nhạc cụ cụ thể, điều này làm tăng thêm âm thanh đặc biệt của nó. Ngoài ra, bài hát có nhịp điệu rất êm dịu tạo nên bầu không khí thoải mái và êm dịu. Một khía cạnh đáng chú ý khác của bài hát là [ti0me1 s2ig3na4tu5re6], đi chệch khỏi chuẩn mực và mang lại cảm giác khác thường và quyến rũ. Nhìn chung, những tính năng này kết hợp với nhau để tạo ra trải nghiệm âm nhạc thực sự độc đáo và đáng nhớ.</v>
      </c>
      <c r="D4326" s="2"/>
    </row>
    <row r="4327">
      <c r="A4327" s="1" t="s">
        <v>2194</v>
      </c>
      <c r="B4327" s="1" t="s">
        <v>6487</v>
      </c>
      <c r="C4327" s="2" t="str">
        <f>IFERROR(__xludf.DUMMYFUNCTION("GOOGLETRANSLATE(B4327, ""en"", ""vi"")"),"Bài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điều"&amp;" này mang lại cho nó một âm thanh độc đáo và tăng thêm tính chất êm dịu của nó.")</f>
        <v>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 này mang lại cho nó một âm thanh độc đáo và tăng thêm tính chất êm dịu của nó.</v>
      </c>
      <c r="D4327" s="2"/>
    </row>
    <row r="4328">
      <c r="A4328" s="1" t="s">
        <v>916</v>
      </c>
      <c r="B4328" s="1" t="s">
        <v>6488</v>
      </c>
      <c r="C4328" s="2" t="str">
        <f>IFERROR(__xludf.DUMMYFUNCTION("GOOGLETRANSLATE(B4328, ""en"", ""vi"")"),"[ti0me1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độc"&amp;"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"&amp;"gắn kết.")</f>
        <v>[ti0me1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gắn kết.</v>
      </c>
      <c r="D4328" s="2"/>
    </row>
    <row r="4329">
      <c r="A4329" s="1" t="s">
        <v>53</v>
      </c>
      <c r="B4329" s="1" t="s">
        <v>6489</v>
      </c>
      <c r="C4329" s="2" t="str">
        <f>IFERROR(__xludf.DUMMYFUNCTION("GOOGLETRANSLATE(B4329, ""en"", ""vi"")"),"Âm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"&amp;"cục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f>
        <v>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v>
      </c>
      <c r="D4329" s="2"/>
    </row>
    <row r="4330">
      <c r="A4330" s="1" t="s">
        <v>6490</v>
      </c>
      <c r="B4330" s="1" t="s">
        <v>6491</v>
      </c>
      <c r="C4330" s="2" t="str">
        <f>IFERROR(__xludf.DUMMYFUNCTION("GOOGLETRANSLATE(B4330, ""en"", ""vi"")"),"Dự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Thành"&amp;" phần bao gồm [[N01U12M23_34B45A56R67S78]8 b9ar0s1] và những yếu tố này kết hợp với nhau để tạo nên một bài hát thực sự quyến rũ.")</f>
        <v>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 phần bao gồm [[N01U12M23_34B45A56R67S78]8 b9ar0s1] và những yếu tố này kết hợp với nhau để tạo nên một bài hát thực sự quyến rũ.</v>
      </c>
      <c r="D4330" s="2"/>
    </row>
    <row r="4331">
      <c r="A4331" s="1" t="s">
        <v>1519</v>
      </c>
      <c r="B4331" s="1" t="s">
        <v>6492</v>
      </c>
      <c r="C4331" s="2" t="str">
        <f>IFERROR(__xludf.DUMMYFUNCTION("GOOGLETRANSLATE(B4331, ""en"", ""vi"")"),"Phạm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"&amp;"điệu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cộn"&amp;"g có [[N01U12M23_34B45A56R67S78]8 b9ar0s1] cho bài hát này.")</f>
        <v>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cộng có [[N01U12M23_34B45A56R67S78]8 b9ar0s1] cho bài hát này.</v>
      </c>
      <c r="D4331" s="2"/>
    </row>
    <row r="4332">
      <c r="A4332" s="1" t="s">
        <v>1510</v>
      </c>
      <c r="B4332" s="1" t="s">
        <v>6493</v>
      </c>
      <c r="C4332" s="2" t="str">
        <f>IFERROR(__xludf.DUMMYFUNCTION("GOOGLETRANSLATE(B4332, ""en"", ""vi"")"),"Âm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t"&amp;"ác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ngh"&amp;"iệm của người nghe.")</f>
        <v>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nghiệm của người nghe.</v>
      </c>
      <c r="D4332" s="2"/>
    </row>
    <row r="4333">
      <c r="A4333" s="1" t="s">
        <v>6494</v>
      </c>
      <c r="B4333" s="1" t="s">
        <v>6495</v>
      </c>
      <c r="C4333" s="2" t="str">
        <f>IFERROR(__xludf.DUMMYFUNCTION("GOOGLETRANSLATE(B4333, ""en"", ""vi"")"),"Phạm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giây"&amp;"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s"&amp;"ản văn hóa của nó.")</f>
        <v>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sản văn hóa của nó.</v>
      </c>
      <c r="D4333" s="2"/>
    </row>
    <row r="4334">
      <c r="A4334" s="1" t="s">
        <v>6496</v>
      </c>
      <c r="B4334" s="1" t="s">
        <v>6497</v>
      </c>
      <c r="C4334" s="2" t="str">
        <f>IFERROR(__xludf.DUMMYFUNCTION("GOOGLETRANSLATE(B4334, ""en"", ""vi"")"),"Âm nhạc trong bản nhạc này có dải cao độ [R1A2N3G4E5] [oc0ta1ve2s3] và được phát ở [[K01E12Y23]3 k4ey5], điều này bổ sung thêm hương vị độc đáo cho sáng tác. Giai điệu không được tạo ra bằng [I1N2S3T4R5U6M7E8N9T0] mà thay vào đó, nhịp điệu trong bài hát r"&amp;"ất sôi động. [te0mp1o2] của bản nhạc có tốc độ nhanh, mang lại trải nghiệm nghe tràn đầy năng lượng nói chung.")</f>
        <v>Âm nhạc trong bản nhạc này có dải cao độ [R1A2N3G4E5] [oc0ta1ve2s3] và được phát ở [[K01E12Y23]3 k4ey5], điều này bổ sung thêm hương vị độc đáo cho sáng tác. Giai điệu không được tạo ra bằng [I1N2S3T4R5U6M7E8N9T0] mà thay vào đó, nhịp điệu trong bài hát rất sôi động. [te0mp1o2] của bản nhạc có tốc độ nhanh, mang lại trải nghiệm nghe tràn đầy năng lượng nói chung.</v>
      </c>
      <c r="D4334" s="2"/>
    </row>
    <row r="4335">
      <c r="A4335" s="1" t="s">
        <v>487</v>
      </c>
      <c r="B4335" s="1" t="s">
        <v>6498</v>
      </c>
      <c r="C4335" s="2" t="str">
        <f>IFERROR(__xludf.DUMMYFUNCTION("GOOGLETRANSLATE(B4335, ""en"", ""vi"")"),"Nó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chung"&amp;", nhạc allegro được chơi với tiết tấu nhanh, sống động, có thể tạo cảm giác tràn đầy năng lượng và hứng khởi cho người nghe.")</f>
        <v>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 nhạc allegro được chơi với tiết tấu nhanh, sống động, có thể tạo cảm giác tràn đầy năng lượng và hứng khởi cho người nghe.</v>
      </c>
      <c r="D4335" s="2"/>
    </row>
    <row r="4336">
      <c r="A4336" s="1" t="s">
        <v>6499</v>
      </c>
      <c r="B4336" s="1" t="s">
        <v>6500</v>
      </c>
      <c r="C4336" s="2" t="str">
        <f>IFERROR(__xludf.DUMMYFUNCTION("GOOGLETRANSLATE(B4336, ""en"", ""vi"")"),"Bài hát [G1E2N3R4E5] này là một ví dụ điển hình về phong cách của nó, di chuyển với tốc độ vừa phải và có nhịp điệu rất mềm mại và mượt mà.")</f>
        <v>Bài hát [G1E2N3R4E5] này là một ví dụ điển hình về phong cách của nó, di chuyển với tốc độ vừa phải và có nhịp điệu rất mềm mại và mượt mà.</v>
      </c>
      <c r="D4336" s="2"/>
    </row>
    <row r="4337">
      <c r="A4337" s="1" t="s">
        <v>1016</v>
      </c>
      <c r="B4337" s="1" t="s">
        <v>6501</v>
      </c>
      <c r="C4337" s="2" t="str">
        <f>IFERROR(__xludf.DUMMYFUNCTION("GOOGLETRANSLATE(B4337, ""en"", ""vi"")"),"Bản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nh"&amp;"ạc là [T1I2M3E4_5S6I7G8N9A0T1U2R3E4]. Chơi chậm rãi, âm nhạc truyền tải [E1M2O3T4I5O6N7].")</f>
        <v>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nhạc là [T1I2M3E4_5S6I7G8N9A0T1U2R3E4]. Chơi chậm rãi, âm nhạc truyền tải [E1M2O3T4I5O6N7].</v>
      </c>
      <c r="D4337" s="2"/>
    </row>
    <row r="4338">
      <c r="A4338" s="1" t="s">
        <v>6502</v>
      </c>
      <c r="B4338" s="1" t="s">
        <v>6503</v>
      </c>
      <c r="C4338" s="2" t="str">
        <f>IFERROR(__xludf.DUMMYFUNCTION("GOOGLETRANSLATE(B4338, ""en"", ""vi"")"),"Với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được"&amp;"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chấ"&amp;"t lượng sống động của nó.")</f>
        <v>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chất lượng sống động của nó.</v>
      </c>
      <c r="D4338" s="2"/>
    </row>
    <row r="4339">
      <c r="A4339" s="1" t="s">
        <v>6504</v>
      </c>
      <c r="B4339" s="1" t="s">
        <v>6505</v>
      </c>
      <c r="C4339" s="2" t="str">
        <f>IFERROR(__xludf.DUMMYFUNCTION("GOOGLETRANSLATE(B4339, ""en"", ""vi"")"),"Phạm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thường"&amp;" và [I1N2S3T4R5U6M7E8N9T0S1] đóng một vai trò quan trọng trong âm nhạc, tạo ra sự khác biệt so với âm thanh [G1E2N3R4E5] điển hình.")</f>
        <v>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 và [I1N2S3T4R5U6M7E8N9T0S1] đóng một vai trò quan trọng trong âm nhạc, tạo ra sự khác biệt so với âm thanh [G1E2N3R4E5] điển hình.</v>
      </c>
      <c r="D4339" s="2"/>
    </row>
    <row r="4340">
      <c r="A4340" s="1" t="s">
        <v>3752</v>
      </c>
      <c r="B4340" s="1" t="s">
        <v>6506</v>
      </c>
      <c r="C4340" s="2" t="str">
        <f>IFERROR(__xludf.DUMMYFUNCTION("GOOGLETRANSLATE(B4340, ""en"", ""vi"")"),"Dự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nhớ"&amp;", thu hút sự chú ý của người nghe. Nhìn chung, sự kết hợp giữa nội dung giàu cảm xúc và cấu trúc âm nhạc khác lạ tạo nên trải nghiệm mạnh mẽ và hấp dẫn cho người nghe.")</f>
        <v>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 thu hút sự chú ý của người nghe. Nhìn chung, sự kết hợp giữa nội dung giàu cảm xúc và cấu trúc âm nhạc khác lạ tạo nên trải nghiệm mạnh mẽ và hấp dẫn cho người nghe.</v>
      </c>
      <c r="D4340" s="2"/>
    </row>
    <row r="4341">
      <c r="A4341" s="1" t="s">
        <v>6507</v>
      </c>
      <c r="B4341" s="1" t="s">
        <v>6508</v>
      </c>
      <c r="C4341" s="2" t="str">
        <f>IFERROR(__xludf.DUMMYFUNCTION("GOOGLETRANSLATE(B4341, ""en"", ""vi"")"),"[te0mp1o2]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những"&amp;" yếu tố đặc trưng của phong cách [G1E2N3R4E5].")</f>
        <v>[te0mp1o2]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 yếu tố đặc trưng của phong cách [G1E2N3R4E5].</v>
      </c>
      <c r="D4341" s="2"/>
    </row>
    <row r="4342">
      <c r="A4342" s="1" t="s">
        <v>416</v>
      </c>
      <c r="B4342" s="1" t="s">
        <v>6509</v>
      </c>
      <c r="C4342" s="2" t="str">
        <f>IFERROR(__xludf.DUMMYFUNCTION("GOOGLETRANSLATE(B4342, ""en"", ""vi"")"),"Phạm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qua"&amp;"n và nhịp điệu nhanh, đồng thời bỏ qua việc sử dụng [I1N2S3T4R5U6M7E8N9T0S1] trong phần sắp xếp của nó. Âm nhạc sử dụng [[T01I12M23E34_45S56I67G78N89A90T01U12R23E34]4 t5im6e 7si8gn9at0ur1e2] và gợi lên [E1M2O3T4I5O6N7] về bản chất.")</f>
        <v>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quan và nhịp điệu nhanh, đồng thời bỏ qua việc sử dụng [I1N2S3T4R5U6M7E8N9T0S1] trong phần sắp xếp của nó. Âm nhạc sử dụng [[T01I12M23E34_45S56I67G78N89A90T01U12R23E34]4 t5im6e 7si8gn9at0ur1e2] và gợi lên [E1M2O3T4I5O6N7] về bản chất.</v>
      </c>
      <c r="D4342" s="2"/>
    </row>
    <row r="4343">
      <c r="A4343" s="1" t="s">
        <v>1384</v>
      </c>
      <c r="B4343" s="1" t="s">
        <v>6510</v>
      </c>
      <c r="C4343" s="2" t="str">
        <f>IFERROR(__xludf.DUMMYFUNCTION("GOOGLETRANSLATE(B4343, ""en"", ""vi"")"),"Phạm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[t"&amp;"e0mp1o2]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nó"&amp;". Nhìn chung, bài hát này thể hiện phong cách [G1E2N3R4E5], trở thành một ví dụ điển hình về đặc điểm của thể loại này.")</f>
        <v>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 Nhìn chung, bài hát này thể hiện phong cách [G1E2N3R4E5], trở thành một ví dụ điển hình về đặc điểm của thể loại này.</v>
      </c>
      <c r="D4343" s="2"/>
    </row>
    <row r="4344">
      <c r="A4344" s="1" t="s">
        <v>6511</v>
      </c>
      <c r="B4344" s="1" t="s">
        <v>6512</v>
      </c>
      <c r="C4344" s="2" t="str">
        <f>IFERROR(__xludf.DUMMYFUNCTION("GOOGLETRANSLATE(B4344, ""en"", ""vi"")"),"[ti0me1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b"&amp;"ố cục âm nhạc tổng thể.")</f>
        <v>[ti0me1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bố cục âm nhạc tổng thể.</v>
      </c>
      <c r="D4344" s="2"/>
    </row>
    <row r="4345">
      <c r="A4345" s="1" t="s">
        <v>3786</v>
      </c>
      <c r="B4345" s="1" t="s">
        <v>6513</v>
      </c>
      <c r="C4345" s="2" t="str">
        <f>IFERROR(__xludf.DUMMYFUNCTION("GOOGLETRANSLATE(B4345, ""en"", ""vi"")"),"Việc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"&amp;"kết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điệu"&amp;" êm dịu đưa người nghe xuyên qua [[N01U12M23_34B45A56R67S78]8 b9ar0s1] của bài hát, tạo nên một hành trình âm nhạc thực sự thú vị.")</f>
        <v>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 êm dịu đưa người nghe xuyên qua [[N01U12M23_34B45A56R67S78]8 b9ar0s1] của bài hát, tạo nên một hành trình âm nhạc thực sự thú vị.</v>
      </c>
      <c r="D4345" s="2"/>
    </row>
    <row r="4346">
      <c r="A4346" s="1" t="s">
        <v>1875</v>
      </c>
      <c r="B4346" s="1" t="s">
        <v>6514</v>
      </c>
      <c r="C4346" s="2" t="str">
        <f>IFERROR(__xludf.DUMMYFUNCTION("GOOGLETRANSLATE(B4346, ""en"", ""vi"")"),"Việc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[I1N2S3T4R5U6M7E8N9T0"&amp;"S1] khỏi phần nhạc cụ của nó. Nó có đồng hồ đo [T1I2M3E4_5S6I7G8N9A0T1U2R3E4] và [te0mp1o2] chậm chạp, trong khi không dễ nhận biết như kiểu [G1E2N3R4E5].")</f>
        <v>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[I1N2S3T4R5U6M7E8N9T0S1] khỏi phần nhạc cụ của nó. Nó có đồng hồ đo [T1I2M3E4_5S6I7G8N9A0T1U2R3E4] và [te0mp1o2] chậm chạp, trong khi không dễ nhận biết như kiểu [G1E2N3R4E5].</v>
      </c>
      <c r="D4346" s="2"/>
    </row>
    <row r="4347">
      <c r="A4347" s="1" t="s">
        <v>1014</v>
      </c>
      <c r="B4347" s="1" t="s">
        <v>6515</v>
      </c>
      <c r="C4347" s="2" t="str">
        <f>IFERROR(__xludf.DUMMYFUNCTION("GOOGLETRANSLATE(B4347, ""en"", ""vi"")"),"Bản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8[T91I02M13E24_35S46I57"&amp;"G68N79A80T91U02R13E24]3 bất thường. Phần trình diễn âm nhạc sử dụng [I1N2S3T4R5U6M7E8N9T0S1] và bài hát là sự thể hiện cổ điển của âm nhạc [G1E2N3R4E5], với [te0mp1o2] không quá nhanh cũng không quá chậm.")</f>
        <v>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8[T91I02M13E24_35S46I57G68N79A80T91U02R13E24]3 bất thường. Phần trình diễn âm nhạc sử dụng [I1N2S3T4R5U6M7E8N9T0S1] và bài hát là sự thể hiện cổ điển của âm nhạc [G1E2N3R4E5], với [te0mp1o2] không quá nhanh cũng không quá chậm.</v>
      </c>
      <c r="D4347" s="2"/>
    </row>
    <row r="4348">
      <c r="A4348" s="1" t="s">
        <v>446</v>
      </c>
      <c r="B4348" s="1" t="s">
        <v>6516</v>
      </c>
      <c r="C4348" s="2" t="str">
        <f>IFERROR(__xludf.DUMMYFUNCTION("GOOGLETRANSLATE(B4348, ""en"", ""vi"")"),"Âm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há"&amp;"t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[G1E2N3R"&amp;"4E5]. Nhìn chung, những yếu tố này tạo nên một tác phẩm âm nhạc độc đáo và quyến rũ.")</f>
        <v>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[G1E2N3R4E5]. Nhìn chung, những yếu tố này tạo nên một tác phẩm âm nhạc độc đáo và quyến rũ.</v>
      </c>
      <c r="D4348" s="2"/>
    </row>
    <row r="4349">
      <c r="A4349" s="1" t="s">
        <v>713</v>
      </c>
      <c r="B4349" s="1" t="s">
        <v>6517</v>
      </c>
      <c r="C4349" s="2" t="str">
        <f>IFERROR(__xludf.DUMMYFUNCTION("GOOGLETRANSLATE(B4349, ""en"", ""vi"")"),"Bản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[I1N"&amp;"2S3T4R5U6M7E8N9T0S1], trong khi [ti0me1 s2ig3na4tu5re6] của bài hát không điển hình [T1I2M3E4_5S6I7G8N9A0T1U2R3E4]. Với nhịp độ vừa phải, bản nhạc thấm nhuần [E1M2O3T4I5O6N7].")</f>
        <v>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[I1N2S3T4R5U6M7E8N9T0S1], trong khi [ti0me1 s2ig3na4tu5re6] của bài hát không điển hình [T1I2M3E4_5S6I7G8N9A0T1U2R3E4]. Với nhịp độ vừa phải, bản nhạc thấm nhuần [E1M2O3T4I5O6N7].</v>
      </c>
      <c r="D4349" s="2"/>
    </row>
    <row r="4350">
      <c r="A4350" s="1" t="s">
        <v>6518</v>
      </c>
      <c r="B4350" s="1" t="s">
        <v>6519</v>
      </c>
      <c r="C4350" s="2" t="str">
        <f>IFERROR(__xludf.DUMMYFUNCTION("GOOGLETRANSLATE(B4350, ""en"", ""vi"")"),"Bản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tr"&amp;"ở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trình"&amp;" âm nhạc phấn khích và đầy cảm xúc.")</f>
        <v>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 âm nhạc phấn khích và đầy cảm xúc.</v>
      </c>
      <c r="D4350" s="2"/>
    </row>
    <row r="4351">
      <c r="A4351" s="1" t="s">
        <v>6520</v>
      </c>
      <c r="B4351" s="1" t="s">
        <v>6521</v>
      </c>
      <c r="C4351" s="2" t="str">
        <f>IFERROR(__xludf.DUMMYFUNCTION("GOOGLETRANSLATE(B4351, ""en"", ""vi"")"),"Bài hát được phát với tốc độ nhanh và có độ dài khoảng [[N01U12M23_34B45A56R67S78]8 b9ar0s1]. Ngoài ra, bản nhạc có thời lượng [T1M213] giây. Tuy nhiên, bất chấp nhịp độ và cấu trúc tràn đầy năng lượng, âm nhạc này không thể hiện bản chất của thể loại [G1"&amp;"E2N3R4E5].")</f>
        <v>Bài hát được phát với tốc độ nhanh và có độ dài khoảng [[N01U12M23_34B45A56R67S78]8 b9ar0s1]. Ngoài ra, bản nhạc có thời lượng [T1M213] giây. Tuy nhiên, bất chấp nhịp độ và cấu trúc tràn đầy năng lượng, âm nhạc này không thể hiện bản chất của thể loại [G1E2N3R4E5].</v>
      </c>
      <c r="D4351" s="2"/>
    </row>
    <row r="4352">
      <c r="A4352" s="1" t="s">
        <v>1488</v>
      </c>
      <c r="B4352" s="1" t="s">
        <v>6522</v>
      </c>
      <c r="C4352" s="2" t="str">
        <f>IFERROR(__xludf.DUMMYFUNCTION("GOOGLETRANSLATE(B4352, ""en"", ""vi"")"),"Bản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[E1M2O3T"&amp;"4I5O6N7].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đ"&amp;"ắm mình vào sự phức tạp của sáng tác.")</f>
        <v>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đắm mình vào sự phức tạp của sáng tác.</v>
      </c>
      <c r="D4352" s="2"/>
    </row>
    <row r="4353">
      <c r="A4353" s="1" t="s">
        <v>6523</v>
      </c>
      <c r="B4353" s="1" t="s">
        <v>6524</v>
      </c>
      <c r="C4353" s="2" t="str">
        <f>IFERROR(__xludf.DUMMYFUNCTION("GOOGLETRANSLATE(B4353, ""en"", ""vi"")"),"Đây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[E1M2O3T4I5O6N"&amp;"7]. Độ dài của bài hát được xác định bởi [[N01U12M23_34B45A56R67S78]8 b9ar0s1].")</f>
        <v>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[E1M2O3T4I5O6N7]. Độ dài của bài hát được xác định bởi [[N01U12M23_34B45A56R67S78]8 b9ar0s1].</v>
      </c>
      <c r="D4353" s="2"/>
    </row>
    <row r="4354">
      <c r="A4354" s="1" t="s">
        <v>25</v>
      </c>
      <c r="B4354" s="1" t="s">
        <v>6525</v>
      </c>
      <c r="C4354" s="2" t="str">
        <f>IFERROR(__xludf.DUMMYFUNCTION("GOOGLETRANSLATE(B4354, ""en"", ""vi"")"),"Âm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liệ"&amp;"t,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cả"&amp;"m hứng cho tất cả những ai nghe nó.")</f>
        <v>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cảm hứng cho tất cả những ai nghe nó.</v>
      </c>
      <c r="D4354" s="2"/>
    </row>
    <row r="4355">
      <c r="A4355" s="1" t="s">
        <v>1243</v>
      </c>
      <c r="B4355" s="1" t="s">
        <v>6526</v>
      </c>
      <c r="C4355" s="2" t="str">
        <f>IFERROR(__xludf.DUMMYFUNCTION("GOOGLETRANSLATE(B4355, ""en"", ""vi"")"),"Đoạn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[ti0me1"&amp;" s2ig3na4tu5re6] của âm nhạc là [T1I2M3E4_5S6I7G8N9A0T1U2R3E4], kèm theo nhịp độ nhanh và khác với thể loại [G1E2N3R4E5] điển hình, mang đến trải nghiệm âm nhạc độc đáo.")</f>
        <v>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 s2ig3na4tu5re6] của âm nhạc là [T1I2M3E4_5S6I7G8N9A0T1U2R3E4], kèm theo nhịp độ nhanh và khác với thể loại [G1E2N3R4E5] điển hình, mang đến trải nghiệm âm nhạc độc đáo.</v>
      </c>
      <c r="D4355" s="2"/>
    </row>
    <row r="4356">
      <c r="A4356" s="1" t="s">
        <v>1016</v>
      </c>
      <c r="B4356" s="1" t="s">
        <v>6527</v>
      </c>
      <c r="C4356" s="2" t="str">
        <f>IFERROR(__xludf.DUMMYFUNCTION("GOOGLETRANSLATE(B4356, ""en"", ""vi"")"),"Với phạm vi cao độ trải dài [R1A2N3G4E5] [oc0ta1ve2s3], bản nhạc này mang đến trải nghiệm nghe đa dạng và sống động, trong khi [[K01E12Y23]3 k4ey5] mang lại hương vị độc đáo. Độ dài của bài hát là [T1M213] giây và nhịp điệu của nó vẫn vừa phải và nhất quá"&amp;"n xuyên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f>
        <v>Với phạm vi cao độ trải dài [R1A2N3G4E5] [oc0ta1ve2s3], bản nhạc này mang đến trải nghiệm nghe đa dạng và sống động, trong khi [[K01E12Y23]3 k4ey5] mang lại hương vị độc đáo. Độ dài của bài hát là [T1M213] giây và nhịp điệu của nó vẫn vừa phải và nhất quán xuyên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v>
      </c>
      <c r="D4356" s="2"/>
    </row>
    <row r="4357">
      <c r="A4357" s="1" t="s">
        <v>1822</v>
      </c>
      <c r="B4357" s="1" t="s">
        <v>6528</v>
      </c>
      <c r="C4357" s="2" t="str">
        <f>IFERROR(__xludf.DUMMYFUNCTION("GOOGLETRANSLATE(B4357, ""en"", ""vi"")"),"Âm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chuẩ"&amp;"n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f>
        <v>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v>
      </c>
      <c r="D4357" s="2"/>
    </row>
    <row r="4358">
      <c r="A4358" s="1" t="s">
        <v>6529</v>
      </c>
      <c r="B4358" s="1" t="s">
        <v>6530</v>
      </c>
      <c r="C4358" s="2" t="str">
        <f>IFERROR(__xludf.DUMMYFUNCTION("GOOGLETRANSLATE(B4358, ""en"", ""vi"")"),"Đặc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["&amp;"T1M213]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[[T01I12M23E34_45S56I67G78N89A90T01U12R23E34]4"&amp;" t5im6e 7si8gn9at0ur1e2] của nó sẽ khiến bạn muốn di chuyển. Nhịp điệu nhẹ nhàng, phong cách [G1E2N3R4E5] cổ điển và thời lượng [[N01U12M23_34B45A56R67S78]8 b9ar0s1] của bài hát đều góp phần tạo nên sự nổi tiếng lâu dài của bài hát.")</f>
        <v>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 t5im6e 7si8gn9at0ur1e2] của nó sẽ khiến bạn muốn di chuyển. Nhịp điệu nhẹ nhàng, phong cách [G1E2N3R4E5] cổ điển và thời lượng [[N01U12M23_34B45A56R67S78]8 b9ar0s1] của bài hát đều góp phần tạo nên sự nổi tiếng lâu dài của bài hát.</v>
      </c>
      <c r="D4358" s="2"/>
    </row>
    <row r="4359">
      <c r="A4359" s="1" t="s">
        <v>200</v>
      </c>
      <c r="B4359" s="1" t="s">
        <v>6531</v>
      </c>
      <c r="C4359" s="2" t="str">
        <f>IFERROR(__xludf.DUMMYFUNCTION("GOOGLETRANSLATE(B4359, ""en"", ""vi"")"),"Thành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tro"&amp;"ng bài hát nằm trong khoảng [R1A2N3G4E5] [oc0ta1ve2s3], góp phần tạo nên âm thanh đặc biệt của bài hát. Hơn nữa, bài hát có thời lượng [T1M213] giây, tạo nên một độ dài cụ thể khiến nó khác biệt so với các sáng tác khác. Cuối cùng, về mặt nhạc cụ, [I1N2S3"&amp;"T4R5U6M7E8N9T0S1]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nhi"&amp;"ều nhạc cụ khác nhau.")</f>
        <v>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trong bài hát nằm trong khoảng [R1A2N3G4E5] [oc0ta1ve2s3], góp phần tạo nên âm thanh đặc biệt của bài hát. Hơn nữa, bài hát có thời lượng [T1M213] giây, tạo nên một độ dài cụ thể khiến nó khác biệt so với các sáng tác khác. Cuối cùng, về mặt nhạc cụ, [I1N2S3T4R5U6M7E8N9T0S1]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nhiều nhạc cụ khác nhau.</v>
      </c>
      <c r="D4359" s="2"/>
    </row>
    <row r="4360">
      <c r="A4360" s="1" t="s">
        <v>1555</v>
      </c>
      <c r="B4360" s="1" t="s">
        <v>6532</v>
      </c>
      <c r="C4360" s="2" t="str">
        <f>IFERROR(__xludf.DUMMYFUNCTION("GOOGLETRANSLATE(B4360, ""en"", ""vi"")"),"Bài hát di chuyển nhẹ nhàng và dài [T1M213] giây.")</f>
        <v>Bài hát di chuyển nhẹ nhàng và dài [T1M213] giây.</v>
      </c>
      <c r="D4360" s="2"/>
    </row>
    <row r="4361">
      <c r="A4361" s="1" t="s">
        <v>791</v>
      </c>
      <c r="B4361" s="1" t="s">
        <v>6533</v>
      </c>
      <c r="C4361" s="2" t="str">
        <f>IFERROR(__xludf.DUMMYFUNCTION("GOOGLETRANSLATE(B4361, ""en"", ""vi"")"),"Bài hát này được sáng tác trong [[K01E12Y23]3 k4ey5] và có độ dài khoảng [[N01U12M23_34B45A56R67S78]8 b9ar0s1]. Nhịp điệu của bài hát rất êm dịu, êm dịu, tạo không khí thư giãn.")</f>
        <v>Bài hát này được sáng tác trong [[K01E12Y23]3 k4ey5] và có độ dài khoảng [[N01U12M23_34B45A56R67S78]8 b9ar0s1]. Nhịp điệu của bài hát rất êm dịu, êm dịu, tạo không khí thư giãn.</v>
      </c>
      <c r="D4361" s="2"/>
    </row>
    <row r="4362">
      <c r="A4362" s="1" t="s">
        <v>682</v>
      </c>
      <c r="B4362" s="1" t="s">
        <v>6534</v>
      </c>
      <c r="C4362" s="2" t="str">
        <f>IFERROR(__xludf.DUMMYFUNCTION("GOOGLETRANSLATE(B4362, ""en"", ""vi"")"),"Việc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"&amp;"trải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chi"&amp;"ều sâu cảm xúc của sáng tác. Dù là những giai điệu sôi động hay nhịp điệu phức tạp, bản nhạc này chắc chắn sẽ để lại ấn tượng khó phai cho tất cả những ai nghe nó.")</f>
        <v>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chiều sâu cảm xúc của sáng tác. Dù là những giai điệu sôi động hay nhịp điệu phức tạp, bản nhạc này chắc chắn sẽ để lại ấn tượng khó phai cho tất cả những ai nghe nó.</v>
      </c>
      <c r="D4362" s="2"/>
    </row>
    <row r="4363">
      <c r="A4363" s="1" t="s">
        <v>53</v>
      </c>
      <c r="B4363" s="1" t="s">
        <v>6535</v>
      </c>
      <c r="C4363" s="2" t="str">
        <f>IFERROR(__xludf.DUMMYFUNCTION("GOOGLETRANSLATE(B4363, ""en"", ""vi"")"),"Âm nhạc có dải cao độ [R1A2N3G4E5] [oc0ta1ve2s3] và được phát ở [ke0y1] của [K1E2Y3], tạo ra âm thanh mạnh mẽ và đáng nhớ.")</f>
        <v>Âm nhạc có dải cao độ [R1A2N3G4E5] [oc0ta1ve2s3] và được phát ở [ke0y1] của [K1E2Y3], tạo ra âm thanh mạnh mẽ và đáng nhớ.</v>
      </c>
      <c r="D4363" s="2"/>
    </row>
    <row r="4364">
      <c r="A4364" s="1" t="s">
        <v>410</v>
      </c>
      <c r="B4364" s="1" t="s">
        <v>6536</v>
      </c>
      <c r="C4364" s="2" t="str">
        <f>IFERROR(__xludf.DUMMYFUNCTION("GOOGLETRANSLATE(B4364, ""en"", ""vi"")"),"Bản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8[T91I02M13E24_35S46I57G68N79A"&amp;"80T91U02R13E24]3] và sử dụng [I1N2S3T4R5U6M7E8N9T0S1] trong hiệu suất âm nhạc của nó. Ngoài ra, bài hát còn khác với âm thanh [G1E2N3R4E5] điển hình.")</f>
        <v>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8[T91I02M13E24_35S46I57G68N79A80T91U02R13E24]3] và sử dụng [I1N2S3T4R5U6M7E8N9T0S1] trong hiệu suất âm nhạc của nó. Ngoài ra, bài hát còn khác với âm thanh [G1E2N3R4E5] điển hình.</v>
      </c>
      <c r="D4364" s="2"/>
    </row>
    <row r="4365">
      <c r="A4365" s="1" t="s">
        <v>6537</v>
      </c>
      <c r="B4365" s="1" t="s">
        <v>6538</v>
      </c>
      <c r="C4365" s="2" t="str">
        <f>IFERROR(__xludf.DUMMYFUNCTION("GOOGLETRANSLATE(B4365, ""en"", ""vi"")"),"Âm nhạc được phát nhanh với lựa chọn [[K01E12Y23]3 k4ey5] mang lại trải nghiệm hấp dẫn và đáng nhớ. Với thời lượng [T1M213] giây, bài hát này đã chọn không kết hợp [I1N2S3T4R5U6M7E8N9T0S1].")</f>
        <v>Âm nhạc được phát nhanh với lựa chọn [[K01E12Y23]3 k4ey5] mang lại trải nghiệm hấp dẫn và đáng nhớ. Với thời lượng [T1M213] giây, bài hát này đã chọn không kết hợp [I1N2S3T4R5U6M7E8N9T0S1].</v>
      </c>
      <c r="D4365" s="2"/>
    </row>
    <row r="4366">
      <c r="A4366" s="1" t="s">
        <v>57</v>
      </c>
      <c r="B4366" s="1" t="s">
        <v>6539</v>
      </c>
      <c r="C4366" s="2" t="str">
        <f>IFERROR(__xludf.DUMMYFUNCTION("GOOGLETRANSLATE(B4366, ""en"", ""vi"")"),"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chúng"&amp;"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t"&amp;"rong việc định hình xã hội hiện đại cũng như cách chúng ta chia sẻ và truy cập thông tin ngày nay.")</f>
        <v>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trong việc định hình xã hội hiện đại cũng như cách chúng ta chia sẻ và truy cập thông tin ngày nay.</v>
      </c>
      <c r="D4366" s="2"/>
    </row>
    <row r="4367">
      <c r="A4367" s="1" t="s">
        <v>3049</v>
      </c>
      <c r="B4367" s="1" t="s">
        <v>6540</v>
      </c>
      <c r="C4367" s="2" t="str">
        <f>IFERROR(__xludf.DUMMYFUNCTION("GOOGLETRANSLATE(B4367, ""en"", ""vi"")"),"Bản nhạc này có nhịp [T1I2M3E4_5S6I7G8N9A0T1U2R3E4] và hương vị độc đáo của nó được nâng cao nhờ [[K01E12Y23]3 k4ey5]. Để phát huy hết vẻ đẹp của nó, âm nhạc phải có [I1N2S3T4R5U6M7E8N9T0S1].")</f>
        <v>Bản nhạc này có nhịp [T1I2M3E4_5S6I7G8N9A0T1U2R3E4] và hương vị độc đáo của nó được nâng cao nhờ [[K01E12Y23]3 k4ey5]. Để phát huy hết vẻ đẹp của nó, âm nhạc phải có [I1N2S3T4R5U6M7E8N9T0S1].</v>
      </c>
      <c r="D4367" s="2"/>
    </row>
    <row r="4368">
      <c r="A4368" s="1" t="s">
        <v>6541</v>
      </c>
      <c r="B4368" s="1" t="s">
        <v>6542</v>
      </c>
      <c r="C4368" s="2" t="str">
        <f>IFERROR(__xludf.DUMMYFUNCTION("GOOGLETRANSLATE(B4368, ""en"", ""vi"")"),"Loại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tr"&amp;"ong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f>
        <v>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v>
      </c>
      <c r="D4368" s="2"/>
    </row>
    <row r="4369">
      <c r="A4369" s="1" t="s">
        <v>200</v>
      </c>
      <c r="B4369" s="1" t="s">
        <v>6543</v>
      </c>
      <c r="C4369" s="2" t="str">
        <f>IFERROR(__xludf.DUMMYFUNCTION("GOOGLETRANSLATE(B4369, ""en"", ""vi"")"),"Phần trình diễn âm nhạc của bài hát này rất độc đáo về nhiều mặt. Thứ nhất, [ti0me1 s2ig3na4tu5re6] được sử dụng không phải là thông thường, điều này làm tăng thêm tính khác biệt của nó. Ngoài ra, phạm vi cao độ nhỏ gọn của [R1A2N3G4E5] [oc0ta1ve2s3] đảm "&amp;"bảo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này kết"&amp;" hợp với nhau để tạo ra một bản nhạc thực sự đặc biệt, nổi bật giữa đám đông.")</f>
        <v>Phần trình diễn âm nhạc của bài hát này rất độc đáo về nhiều mặt. Thứ nhất, [ti0me1 s2ig3na4tu5re6] được sử dụng không phải là thông thường, điều này làm tăng thêm tính khác biệt của nó. Ngoài ra, phạm vi cao độ nhỏ gọn của [R1A2N3G4E5] [oc0ta1ve2s3] đảm 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này kết hợp với nhau để tạo ra một bản nhạc thực sự đặc biệt, nổi bật giữa đám đông.</v>
      </c>
      <c r="D4369" s="2"/>
    </row>
    <row r="4370">
      <c r="A4370" s="1" t="s">
        <v>3099</v>
      </c>
      <c r="B4370" s="1" t="s">
        <v>6544</v>
      </c>
      <c r="C4370" s="2" t="str">
        <f>IFERROR(__xludf.DUMMYFUNCTION("GOOGLETRANSLATE(B4370, ""en"", ""vi"")"),"Bài hát dài [T1M213] giây và có nhịp điệu đều đặn và vừa phải. Đáng chú ý vắng mặt trong bài hát này là [I1N2S3T4R5U6M7E8N9T0S1].")</f>
        <v>Bài hát dài [T1M213] giây và có nhịp điệu đều đặn và vừa phải. Đáng chú ý vắng mặt trong bài hát này là [I1N2S3T4R5U6M7E8N9T0S1].</v>
      </c>
      <c r="D4370" s="2"/>
    </row>
    <row r="4371">
      <c r="A4371" s="1" t="s">
        <v>110</v>
      </c>
      <c r="B4371" s="1" t="s">
        <v>6545</v>
      </c>
      <c r="C4371" s="2" t="str">
        <f>IFERROR(__xludf.DUMMYFUNCTION("GOOGLETRANSLATE(B4371, ""en"", ""vi"")"),"Với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n"&amp;"hiều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d"&amp;"òng nhạc này chắc chắn sẽ gây ấn tượng với phạm vi và chiều sâu ấn tượng.")</f>
        <v>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dòng nhạc này chắc chắn sẽ gây ấn tượng với phạm vi và chiều sâu ấn tượng.</v>
      </c>
      <c r="D4371" s="2"/>
    </row>
    <row r="4372">
      <c r="A4372" s="1" t="s">
        <v>136</v>
      </c>
      <c r="B4372" s="1" t="s">
        <v>6546</v>
      </c>
      <c r="C4372" s="2" t="str">
        <f>IFERROR(__xludf.DUMMYFUNCTION("GOOGLETRANSLATE(B4372, ""en"", ""vi"")"),"Bản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yếu"&amp;" của [I1N2S3T4R5U6M7E8N9T0S1] nâng cao bố cục tổng thể của nó. Với máy đo [T1I2M3E4_5S6I7G8N9A0T1U2R3E4], âm nhạc mang nhịp điệu nhẹ nhàng, gợi lên bản chất [E1M2O3T4I5O6N7].")</f>
        <v>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 của [I1N2S3T4R5U6M7E8N9T0S1] nâng cao bố cục tổng thể của nó. Với máy đo [T1I2M3E4_5S6I7G8N9A0T1U2R3E4], âm nhạc mang nhịp điệu nhẹ nhàng, gợi lên bản chất [E1M2O3T4I5O6N7].</v>
      </c>
      <c r="D4372" s="2"/>
    </row>
    <row r="4373">
      <c r="A4373" s="1" t="s">
        <v>6547</v>
      </c>
      <c r="B4373" s="1" t="s">
        <v>6548</v>
      </c>
      <c r="C4373" s="2" t="str">
        <f>IFERROR(__xludf.DUMMYFUNCTION("GOOGLETRANSLATE(B4373, ""en"", ""vi"")"),"Bản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"&amp;"[[N01U12M23_34B45A56R67S78]8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đ"&amp;"áo vào bố cục của nó.")</f>
        <v>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đáo vào bố cục của nó.</v>
      </c>
      <c r="D4373" s="2"/>
    </row>
    <row r="4374">
      <c r="A4374" s="1" t="s">
        <v>3165</v>
      </c>
      <c r="B4374" s="1" t="s">
        <v>6549</v>
      </c>
      <c r="C4374" s="2" t="str">
        <f>IFERROR(__xludf.DUMMYFUNCTION("GOOGLETRANSLATE(B4374, ""en"", ""vi"")"),"Bản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thể"&amp;" loại [G1E2N3R4E5].")</f>
        <v>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 loại [G1E2N3R4E5].</v>
      </c>
      <c r="D4374" s="2"/>
    </row>
    <row r="4375">
      <c r="A4375" s="1" t="s">
        <v>6550</v>
      </c>
      <c r="B4375" s="1" t="s">
        <v>6551</v>
      </c>
      <c r="C4375" s="2" t="str">
        <f>IFERROR(__xludf.DUMMYFUNCTION("GOOGLETRANSLATE(B4375, ""en"", ""vi"")"),"Bản nhạc này có tốc độ thấp, thời gian chạy là [T1M213] giây và nhịp điệu rất nhẹ nhàng.")</f>
        <v>Bản nhạc này có tốc độ thấp, thời gian chạy là [T1M213] giây và nhịp điệu rất nhẹ nhàng.</v>
      </c>
      <c r="D4375" s="2"/>
    </row>
    <row r="4376">
      <c r="A4376" s="1" t="s">
        <v>6552</v>
      </c>
      <c r="B4376" s="1" t="s">
        <v>6553</v>
      </c>
      <c r="C4376" s="2" t="str">
        <f>IFERROR(__xludf.DUMMYFUNCTION("GOOGLETRANSLATE(B4376, ""en"", ""vi"")"),"Bài hát có thời lượng [T1M213] giây, đã chọn không kết hợp [I1N2S3T4R5U6M7E8N9T0S1], mang đến cho bản nhạc này một chất lượng cảm xúc đặc biệt. Đây là một bài hát có tốc độ thấp gợi lên cảm giác [E1M2O3T4I5O6N7].")</f>
        <v>Bài hát có thời lượng [T1M213] giây, đã chọn không kết hợp [I1N2S3T4R5U6M7E8N9T0S1], mang đến cho bản nhạc này một chất lượng cảm xúc đặc biệt. Đây là một bài hát có tốc độ thấp gợi lên cảm giác [E1M2O3T4I5O6N7].</v>
      </c>
      <c r="D4376" s="2"/>
    </row>
    <row r="4377">
      <c r="A4377" s="1" t="s">
        <v>79</v>
      </c>
      <c r="B4377" s="1" t="s">
        <v>6554</v>
      </c>
      <c r="C4377" s="2" t="str">
        <f>IFERROR(__xludf.DUMMYFUNCTION("GOOGLETRANSLATE(B4377, ""en"", ""vi"")"),"Âm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"&amp;"dịu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chậm"&amp;", âm nhạc tràn ngập [E1M2O3T4I5O6N7] mang lại trải nghiệm nghe thực sự mạnh mẽ.")</f>
        <v>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 âm nhạc tràn ngập [E1M2O3T4I5O6N7] mang lại trải nghiệm nghe thực sự mạnh mẽ.</v>
      </c>
      <c r="D4377" s="2"/>
    </row>
    <row r="4378">
      <c r="A4378" s="1" t="s">
        <v>5901</v>
      </c>
      <c r="B4378" s="1" t="s">
        <v>6555</v>
      </c>
      <c r="C4378" s="2" t="str">
        <f>IFERROR(__xludf.DUMMYFUNCTION("GOOGLETRANSLATE(B4378, ""en"", ""vi"")"),"Âm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f>
        <v>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v>
      </c>
      <c r="D4378" s="2"/>
    </row>
    <row r="4379">
      <c r="A4379" s="1" t="s">
        <v>4842</v>
      </c>
      <c r="B4379" s="1" t="s">
        <v>6556</v>
      </c>
      <c r="C4379" s="2" t="str">
        <f>IFERROR(__xludf.DUMMYFUNCTION("GOOGLETRANSLATE(B4379, ""en"", ""vi"")"),"[te0mp1o2] của bài hát này ở mức vừa phải và đã cố tình loại trừ [I1N2S3T4R5U6M7E8N9T0S1].")</f>
        <v>[te0mp1o2] của bài hát này ở mức vừa phải và đã cố tình loại trừ [I1N2S3T4R5U6M7E8N9T0S1].</v>
      </c>
      <c r="D4379" s="2"/>
    </row>
    <row r="4380">
      <c r="A4380" s="1" t="s">
        <v>333</v>
      </c>
      <c r="B4380" s="1" t="s">
        <v>6557</v>
      </c>
      <c r="C4380" s="2" t="str">
        <f>IFERROR(__xludf.DUMMYFUNCTION("GOOGLETRANSLATE(B4380, ""en"", ""vi"")"),"Âm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nhạ"&amp;"c tổng thể. [ti0me1 s2ig3na4tu5re6] của bản nhạc là [T1I2M3E4_5S6I7G8N9A0T1U2R3E4] và nhịp điệu của nó có nhịp độ nhanh, thể hiện [E1M2O3T4I5O6N7] thông qua âm thanh.")</f>
        <v>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nhạc tổng thể. [ti0me1 s2ig3na4tu5re6] của bản nhạc là [T1I2M3E4_5S6I7G8N9A0T1U2R3E4] và nhịp điệu của nó có nhịp độ nhanh, thể hiện [E1M2O3T4I5O6N7] thông qua âm thanh.</v>
      </c>
      <c r="D4380" s="2"/>
    </row>
    <row r="4381">
      <c r="A4381" s="1" t="s">
        <v>2266</v>
      </c>
      <c r="B4381" s="1" t="s">
        <v>6558</v>
      </c>
      <c r="C4381" s="2" t="str">
        <f>IFERROR(__xludf.DUMMYFUNCTION("GOOGLETRANSLATE(B4381, ""en"", ""vi"")"),"Bài hát được phát với tốc độ nhanh và có cao độ trong phạm vi [R1A2N3G4E5] [oc0ta1ve2s3]. Nó được viết bằng [[K01E12Y23]3 k4ey5], mang lại âm thanh mạnh mẽ và đáng nhớ. Độ dài của bài hát là [T1M213] giây.")</f>
        <v>Bài hát được phát với tốc độ nhanh và có cao độ trong phạm vi [R1A2N3G4E5] [oc0ta1ve2s3]. Nó được viết bằng [[K01E12Y23]3 k4ey5], mang lại âm thanh mạnh mẽ và đáng nhớ. Độ dài của bài hát là [T1M213] giây.</v>
      </c>
      <c r="D4381" s="2"/>
    </row>
    <row r="4382">
      <c r="A4382" s="1" t="s">
        <v>791</v>
      </c>
      <c r="B4382" s="1" t="s">
        <v>6559</v>
      </c>
      <c r="C4382" s="2" t="str">
        <f>IFERROR(__xludf.DUMMYFUNCTION("GOOGLETRANSLATE(B4382, ""en"", ""vi"")"),"Bài hát này được sáng tác trong [[K01E12Y23]3 k4ey5] và độ dài của nó được xác định bởi [[N01U12M23_34B45A56R67S78]8 b9ar0s1]. Nhịp điệu trong bài hát rất dễ nghe, tạo cảm giác dễ chịu khi nghe.")</f>
        <v>Bài hát này được sáng tác trong [[K01E12Y23]3 k4ey5] và độ dài của nó được xác định bởi [[N01U12M23_34B45A56R67S78]8 b9ar0s1]. Nhịp điệu trong bài hát rất dễ nghe, tạo cảm giác dễ chịu khi nghe.</v>
      </c>
      <c r="D4382" s="2"/>
    </row>
    <row r="4383">
      <c r="A4383" s="1" t="s">
        <v>577</v>
      </c>
      <c r="B4383" s="1" t="s">
        <v>6560</v>
      </c>
      <c r="C4383" s="2" t="str">
        <f>IFERROR(__xludf.DUMMYFUNCTION("GOOGLETRANSLATE(B4383, ""en"", ""vi"")"),"Bài hát có nhịp độ vừa phải này mang đến trải nghiệm nghe đa dạng và năng động với dải cao độ trải dài [R1A2N3G4E5] [oc0ta1ve2s3]. Nó được chia thành [[N01U12M23_34B45A56R67S78]8 b9ar0s1] và có độ dài [T1M213] giây.")</f>
        <v>Bài hát có nhịp độ vừa phải này mang đến trải nghiệm nghe đa dạng và năng động với dải cao độ trải dài [R1A2N3G4E5] [oc0ta1ve2s3]. Nó được chia thành [[N01U12M23_34B45A56R67S78]8 b9ar0s1] và có độ dài [T1M213] giây.</v>
      </c>
      <c r="D4383" s="2"/>
    </row>
    <row r="4384">
      <c r="A4384" s="1" t="s">
        <v>5219</v>
      </c>
      <c r="B4384" s="1" t="s">
        <v>6561</v>
      </c>
      <c r="C4384" s="2" t="str">
        <f>IFERROR(__xludf.DUMMYFUNCTION("GOOGLETRANSLATE(B4384, ""en"", ""vi"")"),"Âm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"&amp;"với nhịp [T1I2M3E4_5S6I7G8N9A0T1U2R3E4] trên mỗi ô nhịp. Bài hát này đã chọn không kết hợp [I1N2S3T4R5U6M7E8N9T0S1] và có tổng cộng [[N01U12M23_34B45A56R67S78]8 b9ar0s1].")</f>
        <v>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với nhịp [T1I2M3E4_5S6I7G8N9A0T1U2R3E4] trên mỗi ô nhịp. Bài hát này đã chọn không kết hợp [I1N2S3T4R5U6M7E8N9T0S1] và có tổng cộng [[N01U12M23_34B45A56R67S78]8 b9ar0s1].</v>
      </c>
      <c r="D4384" s="2"/>
    </row>
    <row r="4385">
      <c r="A4385" s="1" t="s">
        <v>1707</v>
      </c>
      <c r="B4385" s="1" t="s">
        <v>6562</v>
      </c>
      <c r="C4385" s="2" t="str">
        <f>IFERROR(__xludf.DUMMYFUNCTION("GOOGLETRANSLATE(B4385, ""en"", ""vi"")"),"Bản nhạc này có phạm vi cao độ trong [R1A2N3G4E5] [oc0ta1ve2s3] và được phát ở tốc độ thấp. Nó bao gồm tổng cộng [[N01U12M23_34B45A56R67S78]8 b9ar0s1] và có thời lượng là [T1M213] giây.")</f>
        <v>Bản nhạc này có phạm vi cao độ trong [R1A2N3G4E5] [oc0ta1ve2s3] và được phát ở tốc độ thấp. Nó bao gồm tổng cộng [[N01U12M23_34B45A56R67S78]8 b9ar0s1] và có thời lượng là [T1M213] giây.</v>
      </c>
      <c r="D4385" s="2"/>
    </row>
    <row r="4386">
      <c r="A4386" s="1" t="s">
        <v>6563</v>
      </c>
      <c r="B4386" s="1" t="s">
        <v>6564</v>
      </c>
      <c r="C4386" s="2" t="str">
        <f>IFERROR(__xludf.DUMMYFUNCTION("GOOGLETRANSLATE(B4386, ""en"", ""vi"")"),"Bản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quan"&amp;" trọng đối với âm nhạc, điều này không hoàn toàn nằm trong các quy ước của âm thanh [G1E2N3R4E5].")</f>
        <v>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 trọng đối với âm nhạc, điều này không hoàn toàn nằm trong các quy ước của âm thanh [G1E2N3R4E5].</v>
      </c>
      <c r="D4386" s="2"/>
    </row>
    <row r="4387">
      <c r="A4387" s="1" t="s">
        <v>1140</v>
      </c>
      <c r="B4387" s="1" t="s">
        <v>6565</v>
      </c>
      <c r="C4387" s="2" t="str">
        <f>IFERROR(__xludf.DUMMYFUNCTION("GOOGLETRANSLATE(B4387, ""en"", ""vi"")"),"Dải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[I1N2S"&amp;"3T4R5U6M7E8N9T0S1]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"&amp;"việc sử dụng các yếu tố này, âm nhạc đã thể hiện thành công [E1M2O3T4I5O6N7], để lại ấn tượng lâu dài cho người nghe.")</f>
        <v>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việc sử dụng các yếu tố này, âm nhạc đã thể hiện thành công [E1M2O3T4I5O6N7], để lại ấn tượng lâu dài cho người nghe.</v>
      </c>
      <c r="D4387" s="2"/>
    </row>
    <row r="4388">
      <c r="A4388" s="1" t="s">
        <v>136</v>
      </c>
      <c r="B4388" s="1" t="s">
        <v>6566</v>
      </c>
      <c r="C4388" s="2" t="str">
        <f>IFERROR(__xludf.DUMMYFUNCTION("GOOGLETRANSLATE(B4388, ""en"", ""vi"")"),"Âm nhạc được đề cập sở hữu một số đặc điểm độc đáo góp phần tạo nên chiều sâu và bầu không khí cảm xúc. Đầu tiên, phạm vi cao độ trải dài [R1A2N3G4E5] [oc0ta1ve2s3], tạo thêm nét đặc biệt cho âm nhạc và nhấn mạnh chiều sâu cảm xúc của nó. Ngoài ra, việc s"&amp;"ử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thể"&amp;"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khu"&amp;"ếch đại bởi các yếu tố âm nhạc khác nhau khi chơi.")</f>
        <v>Âm nhạc được đề cập sở hữu một số đặc điểm độc đáo góp phần tạo nên chiều sâu và bầu không khí cảm xúc. Đầu tiên, phạm vi cao độ trải dài [R1A2N3G4E5] [oc0ta1ve2s3], tạo thêm nét đặc biệt cho âm nhạc và nhấn mạnh chiều sâu cảm xúc của nó. Ngoài ra, việc sử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khuếch đại bởi các yếu tố âm nhạc khác nhau khi chơi.</v>
      </c>
      <c r="D4388" s="2"/>
    </row>
    <row r="4389">
      <c r="A4389" s="1" t="s">
        <v>6567</v>
      </c>
      <c r="B4389" s="1" t="s">
        <v>6568</v>
      </c>
      <c r="C4389" s="2" t="str">
        <f>IFERROR(__xludf.DUMMYFUNCTION("GOOGLETRANSLATE(B4389, ""en"", ""vi"")"),"Với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mạnh"&amp;"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f>
        <v>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v>
      </c>
      <c r="D4389" s="2"/>
    </row>
    <row r="4390">
      <c r="A4390" s="1" t="s">
        <v>6569</v>
      </c>
      <c r="B4390" s="1" t="s">
        <v>6570</v>
      </c>
      <c r="C4390" s="2" t="str">
        <f>IFERROR(__xludf.DUMMYFUNCTION("GOOGLETRANSLATE(B4390, ""en"", ""vi"")"),"Bản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[I1N2S"&amp;"3T4R5U6M7E8N9T0S1] được sử dụng trong biểu diễn âm nhạc, góp phần tạo nên âm thanh độc đáo. Bài hát được trình diễn với nhịp độ nhàn nhã và thể hiện tinh hoa của âm nhạc [G1E2N3R4E5].")</f>
        <v>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[I1N2S3T4R5U6M7E8N9T0S1] được sử dụng trong biểu diễn âm nhạc, góp phần tạo nên âm thanh độc đáo. Bài hát được trình diễn với nhịp độ nhàn nhã và thể hiện tinh hoa của âm nhạc [G1E2N3R4E5].</v>
      </c>
      <c r="D4390" s="2"/>
    </row>
    <row r="4391">
      <c r="A4391" s="1" t="s">
        <v>4036</v>
      </c>
      <c r="B4391" s="1" t="s">
        <v>6571</v>
      </c>
      <c r="C4391" s="2" t="str">
        <f>IFERROR(__xludf.DUMMYFUNCTION("GOOGLETRANSLATE(B4391, ""en"", ""vi"")"),"Trong bài hát này, [I1N2S3T4R5U6M7E8N9T0] không phải là nhạc cụ chính được sử dụng cho giai điệu mặc dù nằm trong số những nhạc cụ tạo ra âm thanh cho bản nhạc. Bài hát có thời lượng phát là [T1M213] giây và có nhịp điệu rất thanh thản. Âm thanh tổng thể "&amp;"của âm nhạc được tạo ra thông qua sự kết hợp của nhiều [I1N2S3T4R5U6M7E8N9T0S1] khác nhau.")</f>
        <v>Trong bài hát này, [I1N2S3T4R5U6M7E8N9T0] không phải là nhạc cụ chính được sử dụng cho giai điệu mặc dù nằm trong số những nhạc cụ tạo ra âm thanh cho bản nhạc. Bài hát có thời lượng phát là [T1M213] giây và có nhịp điệu rất thanh thản. Âm thanh tổng thể của âm nhạc được tạo ra thông qua sự kết hợp của nhiều [I1N2S3T4R5U6M7E8N9T0S1] khác nhau.</v>
      </c>
      <c r="D4391" s="2"/>
    </row>
    <row r="4392">
      <c r="A4392" s="1" t="s">
        <v>515</v>
      </c>
      <c r="B4392" s="1" t="s">
        <v>6572</v>
      </c>
      <c r="C4392" s="2" t="str">
        <f>IFERROR(__xludf.DUMMYFUNCTION("GOOGLETRANSLATE(B4392, ""en"", ""vi"")"),"Bài hát này mang đến trải nghiệm nghe đa dạng và sống động với dải cao độ trải dài [R1A2N3G4E5] [oc0ta1ve2s3]. Nó được chia thành [[N01U12M23_34B45A56R67S78]8 b9ar0s1] và không có tính năng [I1N2S3T4R5U6M7E8N9T0S1].")</f>
        <v>Bài hát này mang đến trải nghiệm nghe đa dạng và sống động với dải cao độ trải dài [R1A2N3G4E5] [oc0ta1ve2s3]. Nó được chia thành [[N01U12M23_34B45A56R67S78]8 b9ar0s1] và không có tính năng [I1N2S3T4R5U6M7E8N9T0S1].</v>
      </c>
      <c r="D4392" s="2"/>
    </row>
    <row r="4393">
      <c r="A4393" s="1" t="s">
        <v>6573</v>
      </c>
      <c r="B4393" s="1" t="s">
        <v>6574</v>
      </c>
      <c r="C4393" s="2" t="str">
        <f>IFERROR(__xludf.DUMMYFUNCTION("GOOGLETRANSLATE(B4393, ""en"", ""vi"")"),"Phạm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"&amp;"thời cố tình loại trừ việc sử dụng [I1N2S3T4R5U6M7E8N9T0S1]. Tràn đầy [E1M2O3T4I5O6N7], âm nhạc thu hút sự chú ý của người nghe và gợi lên phản ứng sâu sắc.")</f>
        <v>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thời cố tình loại trừ việc sử dụng [I1N2S3T4R5U6M7E8N9T0S1]. Tràn đầy [E1M2O3T4I5O6N7], âm nhạc thu hút sự chú ý của người nghe và gợi lên phản ứng sâu sắc.</v>
      </c>
      <c r="D4393" s="2"/>
    </row>
    <row r="4394">
      <c r="A4394" s="1" t="s">
        <v>1812</v>
      </c>
      <c r="B4394" s="1" t="s">
        <v>6575</v>
      </c>
      <c r="C4394" s="2" t="str">
        <f>IFERROR(__xludf.DUMMYFUNCTION("GOOGLETRANSLATE(B4394, ""en"", ""vi"")"),"Bản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lượng"&amp;"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ta"&amp;".")</f>
        <v>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v>
      </c>
      <c r="D4394" s="2"/>
    </row>
    <row r="4395">
      <c r="A4395" s="1" t="s">
        <v>523</v>
      </c>
      <c r="B4395" s="1" t="s">
        <v>6576</v>
      </c>
      <c r="C4395" s="2" t="str">
        <f>IFERROR(__xludf.DUMMYFUNCTION("GOOGLETRANSLATE(B4395, ""en"", ""vi"")"),"[ke0y1]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Vi"&amp;"ệc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hì"&amp;"nh tác động và sự hấp dẫn tổng thể của âm nhạc.")</f>
        <v>[ke0y1]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hình tác động và sự hấp dẫn tổng thể của âm nhạc.</v>
      </c>
      <c r="D4395" s="2"/>
    </row>
    <row r="4396">
      <c r="A4396" s="1" t="s">
        <v>4385</v>
      </c>
      <c r="B4396" s="1" t="s">
        <v>6577</v>
      </c>
      <c r="C4396" s="2" t="str">
        <f>IFERROR(__xludf.DUMMYFUNCTION("GOOGLETRANSLATE(B4396, ""en"", ""vi"")"),"Loại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["&amp;"T1M213] giây và có nhịp điệu rất mạnh mẽ. Để nâng cao chất lượng âm nhạc, nên đưa vào [I1N2S3T4R5U6M7E8N9T0S1]. Âm nhạc dựa trên [[T01I12M23E34_45S56I67G78N89A90T01U12R23E34]4 t5im6e 7si8gn9at0ur1e2] và trải dài [[N01U12M23_34B45A56R67S78]8 b9ar0s1]. Mặc "&amp;"dù nhịp độ nhàn nhã nhưng âm nhạc vẫn gợi lên cảm giác [E1M2O3T4I5O6N7] mạnh mẽ.")</f>
        <v>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[T1M213] giây và có nhịp điệu rất mạnh mẽ. Để nâng cao chất lượng âm nhạc, nên đưa vào [I1N2S3T4R5U6M7E8N9T0S1]. Âm nhạc dựa trên [[T01I12M23E34_45S56I67G78N89A90T01U12R23E34]4 t5im6e 7si8gn9at0ur1e2] và trải dài [[N01U12M23_34B45A56R67S78]8 b9ar0s1]. Mặc dù nhịp độ nhàn nhã nhưng âm nhạc vẫn gợi lên cảm giác [E1M2O3T4I5O6N7] mạnh mẽ.</v>
      </c>
      <c r="D4396" s="2"/>
    </row>
    <row r="4397">
      <c r="A4397" s="1" t="s">
        <v>956</v>
      </c>
      <c r="B4397" s="1" t="s">
        <v>6578</v>
      </c>
      <c r="C4397" s="2" t="str">
        <f>IFERROR(__xludf.DUMMYFUNCTION("GOOGLETRANSLATE(B4397, ""en"", ""vi"")"),"Với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phát"&amp;"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[E1M2O"&amp;"3T4I5O6N7], khơi gợi phản ứng cảm xúc độc đáo ở người nghe. Nhìn chung, sự kết hợp giữa cao độ, [ke0y1], nhịp điệu, [ti0me1 s2ig3na4tu5re6] và cảm xúc của bài hát này tạo nên trải nghiệm âm nhạc hấp dẫn và đắm chìm.")</f>
        <v>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[E1M2O3T4I5O6N7], khơi gợi phản ứng cảm xúc độc đáo ở người nghe. Nhìn chung, sự kết hợp giữa cao độ, [ke0y1], nhịp điệu, [ti0me1 s2ig3na4tu5re6] và cảm xúc của bài hát này tạo nên trải nghiệm âm nhạc hấp dẫn và đắm chìm.</v>
      </c>
      <c r="D4397" s="2"/>
    </row>
    <row r="4398">
      <c r="A4398" s="1" t="s">
        <v>1669</v>
      </c>
      <c r="B4398" s="1" t="s">
        <v>6579</v>
      </c>
      <c r="C4398" s="2" t="str">
        <f>IFERROR(__xludf.DUMMYFUNCTION("GOOGLETRANSLATE(B4398, ""en"", ""vi"")"),"Dải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này"&amp;", điều này càng làm tăng thêm tính chất độc đáo và nhẹ nhàng của âm nhạc. Sự vắng mặt của [I1N2S3T4R5U6M7E8N9T0S1] cho phép người nghe cảm nhận trọn vẹn sự tinh tế của giai điệu và sức mạnh cảm xúc được truyền tải qua dải cao độ. Nhìn chung, sự kết hợp gi"&amp;"ữa cao độ và nhịp điệu trong bài hát này tạo nên một trải nghiệm âm nhạc khác biệt và giàu cảm xúc.")</f>
        <v>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 điều này càng làm tăng thêm tính chất độc đáo và nhẹ nhàng của âm nhạc. Sự vắng mặt của [I1N2S3T4R5U6M7E8N9T0S1] cho phép người nghe cảm nhận trọn vẹn sự tinh tế của giai điệu và sức mạnh cảm xúc được truyền tải qua dải cao độ. Nhìn chung, sự kết hợp giữa cao độ và nhịp điệu trong bài hát này tạo nên một trải nghiệm âm nhạc khác biệt và giàu cảm xúc.</v>
      </c>
      <c r="D4398" s="2"/>
    </row>
    <row r="4399">
      <c r="A4399" s="1" t="s">
        <v>481</v>
      </c>
      <c r="B4399" s="1" t="s">
        <v>6580</v>
      </c>
      <c r="C4399" s="2" t="str">
        <f>IFERROR(__xludf.DUMMYFUNCTION("GOOGLETRANSLATE(B4399, ""en"", ""vi"")"),"Phạm vi cao độ của bản nhạc này là [R1A2N3G4E5] [oc0ta1ve2s3] mang lại trải nghiệm nghe độc ​​đáo và đáng nhớ, trong khi việc sử dụng [[K01E12Y23]3 k4ey5] tạo ra một bảng âm thanh phong phú và sống động. Bài hát có độ dài [T1M213] giây, thu hút với [te0mp"&amp;"1o2] nhanh và được phát âm thanh thông qua [I1N2S3T4R5U6M7E8N9T0S1]. Lấy bối cảnh [T1I2M3E4_5S6I7G8N9A0T1U2R3E4], bài hát được phát ở tốc độ chậm, bám chắc vào truyền thống của âm nhạc [G1E2N3R4E5].")</f>
        <v>Phạm vi cao độ của bản nhạc này là [R1A2N3G4E5] [oc0ta1ve2s3] mang lại trải nghiệm nghe độc ​​đáo và đáng nhớ, trong khi việc sử dụng [[K01E12Y23]3 k4ey5] tạo ra một bảng âm thanh phong phú và sống động. Bài hát có độ dài [T1M213] giây, thu hút với [te0mp1o2] nhanh và được phát âm thanh thông qua [I1N2S3T4R5U6M7E8N9T0S1]. Lấy bối cảnh [T1I2M3E4_5S6I7G8N9A0T1U2R3E4], bài hát được phát ở tốc độ chậm, bám chắc vào truyền thống của âm nhạc [G1E2N3R4E5].</v>
      </c>
      <c r="D4399" s="2"/>
    </row>
    <row r="4400">
      <c r="A4400" s="1" t="s">
        <v>956</v>
      </c>
      <c r="B4400" s="1" t="s">
        <v>6581</v>
      </c>
      <c r="C4400" s="2" t="str">
        <f>IFERROR(__xludf.DUMMYFUNCTION("GOOGLETRANSLATE(B4400, ""en"", ""vi"")"),"Bài hát này có đặc điểm là dải cao độ riêng biệt [R1A2N3G4E5] [oc0ta1ve2s3], giúp tăng thêm chiều sâu cảm xúc và độc đáo cho âm nhạc. Nó cũng sử dụng [[K01E12Y23]3 k4ey5], góp phần tạo ra âm thanh cộng hưởng và đặc biệt. Dù có thời lượng chỉ [T1M213] giây"&amp;" nhưng bài hát lại sở hữu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n"&amp;"ó và nhịp điệu chậm rãi, mang lại tâm trạng suy ngẫm và chiêm nghiệm nhiều hơn. Nhìn chung, âm nhạc truyền tải cảm giác [E1M2O3T4I5O6N7], nâng cao hơn nữa tác động cảm xúc của nó.")</f>
        <v>Bài hát này có đặc điểm là dải cao độ riêng biệt [R1A2N3G4E5] [oc0ta1ve2s3], giúp tăng thêm chiều sâu cảm xúc và độc đáo cho âm nhạc. Nó cũng sử dụng [[K01E12Y23]3 k4ey5], góp phần tạo ra âm thanh cộng hưởng và đặc biệt. Dù có thời lượng chỉ [T1M213] giây nhưng bài hát lại sở hữu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nó và nhịp điệu chậm rãi, mang lại tâm trạng suy ngẫm và chiêm nghiệm nhiều hơn. Nhìn chung, âm nhạc truyền tải cảm giác [E1M2O3T4I5O6N7], nâng cao hơn nữa tác động cảm xúc của nó.</v>
      </c>
      <c r="D4400" s="2"/>
    </row>
    <row r="4401">
      <c r="A4401" s="1" t="s">
        <v>6582</v>
      </c>
      <c r="B4401" s="1" t="s">
        <v>6583</v>
      </c>
      <c r="C4401" s="2" t="str">
        <f>IFERROR(__xludf.DUMMYFUNCTION("GOOGLETRANSLATE(B4401, ""en"", ""vi"")"),"Thời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"&amp;"nguồn từ quy ước của âm nhạc [G1E2N3R4E5].")</f>
        <v>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nguồn từ quy ước của âm nhạc [G1E2N3R4E5].</v>
      </c>
      <c r="D4401" s="2"/>
    </row>
    <row r="4402">
      <c r="A4402" s="1" t="s">
        <v>3998</v>
      </c>
      <c r="B4402" s="1" t="s">
        <v>6584</v>
      </c>
      <c r="C4402" s="2" t="str">
        <f>IFERROR(__xludf.DUMMYFUNCTION("GOOGLETRANSLATE(B4402, ""en"", ""vi"")"),"Âm nhạc được đề cập có tốc độ vừa phải, bao gồm tổng cộng [[N01U12M23_34B45A56R67S78]8 b9ar0s1]. [te0mp1o2] của nó có thể được mô tả là không quá nhanh cũng không quá chậm.")</f>
        <v>Âm nhạc được đề cập có tốc độ vừa phải, bao gồm tổng cộng [[N01U12M23_34B45A56R67S78]8 b9ar0s1]. [te0mp1o2] của nó có thể được mô tả là không quá nhanh cũng không quá chậm.</v>
      </c>
      <c r="D4402" s="2"/>
    </row>
    <row r="4403">
      <c r="A4403" s="1" t="s">
        <v>2001</v>
      </c>
      <c r="B4403" s="1" t="s">
        <v>6585</v>
      </c>
      <c r="C4403" s="2" t="str">
        <f>IFERROR(__xludf.DUMMYFUNCTION("GOOGLETRANSLATE(B4403, ""en"", ""vi"")"),"Dải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kh"&amp;"ông quá nhanh hoặc quá chậm. Nhìn chung, âm nhạc truyền tải [E1M2O3T4I5O6N7].")</f>
        <v>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không quá nhanh hoặc quá chậm. Nhìn chung, âm nhạc truyền tải [E1M2O3T4I5O6N7].</v>
      </c>
      <c r="D4403" s="2"/>
    </row>
    <row r="4404">
      <c r="A4404" s="1" t="s">
        <v>6586</v>
      </c>
      <c r="B4404" s="1" t="s">
        <v>6587</v>
      </c>
      <c r="C4404" s="2" t="str">
        <f>IFERROR(__xludf.DUMMYFUNCTION("GOOGLETRANSLATE(B4404, ""en"", ""vi"")"),"Dải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[I1N"&amp;"2S3T4R5U6M7E8N9T0S1] và [ti0me1 s2ig3na4tu5re6] của âm nhạc là [T1I2M3E4_5S6I7G8N9A0T1U2R3E4]. Nó được đặc trưng bởi âm thanh [G1E2N3R4E5] và bắt chước phong cách của [A1R2T3I4S5T6].")</f>
        <v>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[I1N2S3T4R5U6M7E8N9T0S1] và [ti0me1 s2ig3na4tu5re6] của âm nhạc là [T1I2M3E4_5S6I7G8N9A0T1U2R3E4]. Nó được đặc trưng bởi âm thanh [G1E2N3R4E5] và bắt chước phong cách của [A1R2T3I4S5T6].</v>
      </c>
      <c r="D4404" s="2"/>
    </row>
    <row r="4405">
      <c r="A4405" s="1" t="s">
        <v>978</v>
      </c>
      <c r="B4405" s="1" t="s">
        <v>6588</v>
      </c>
      <c r="C4405" s="2" t="str">
        <f>IFERROR(__xludf.DUMMYFUNCTION("GOOGLETRANSLATE(B4405, ""en"", ""vi"")"),"[te0mp1o2] của bài hát này vừa phải vì nó được chơi với tốc độ nhàn nhã.")</f>
        <v>[te0mp1o2] của bài hát này vừa phải vì nó được chơi với tốc độ nhàn nhã.</v>
      </c>
      <c r="D4405" s="2"/>
    </row>
    <row r="4406">
      <c r="A4406" s="1" t="s">
        <v>5627</v>
      </c>
      <c r="B4406" s="1" t="s">
        <v>6589</v>
      </c>
      <c r="C4406" s="2" t="str">
        <f>IFERROR(__xludf.DUMMYFUNCTION("GOOGLETRANSLATE(B4406, ""en"", ""vi"")"),"Nhạc có cảm giác [E1M2O3T4I5O6N7] và [te0mp1o2] nhanh, với [[N01U12M23_34B45A56R67S78]8 b9ar0s1] xuyên suốt bài hát. Nó dựa trên [[T01I12M23E34_45S56I67G78N89A90T01U12R23E34]4 t5im6e 7si8gn9at0ur1e2].")</f>
        <v>Nhạc có cảm giác [E1M2O3T4I5O6N7] và [te0mp1o2] nhanh, với [[N01U12M23_34B45A56R67S78]8 b9ar0s1] xuyên suốt bài hát. Nó dựa trên [[T01I12M23E34_45S56I67G78N89A90T01U12R23E34]4 t5im6e 7si8gn9at0ur1e2].</v>
      </c>
      <c r="D4406" s="2"/>
    </row>
    <row r="4407">
      <c r="A4407" s="1" t="s">
        <v>6590</v>
      </c>
      <c r="B4407" s="1" t="s">
        <v>6591</v>
      </c>
      <c r="C4407" s="2" t="str">
        <f>IFERROR(__xludf.DUMMYFUNCTION("GOOGLETRANSLATE(B4407, ""en"", ""vi"")"),"Âm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"&amp;"nhiên,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nhữn"&amp;"g yếu tố này kết hợp với nhau để tạo ra một trải nghiệm âm nhạc độc đáo, đặc trưng bởi sức mạnh biểu cảm và sự khác biệt của nó.")</f>
        <v>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những yếu tố này kết hợp với nhau để tạo ra một trải nghiệm âm nhạc độc đáo, đặc trưng bởi sức mạnh biểu cảm và sự khác biệt của nó.</v>
      </c>
      <c r="D4407" s="2"/>
    </row>
    <row r="4408">
      <c r="A4408" s="1" t="s">
        <v>6592</v>
      </c>
      <c r="B4408" s="1" t="s">
        <v>6593</v>
      </c>
      <c r="C4408" s="2" t="str">
        <f>IFERROR(__xludf.DUMMYFUNCTION("GOOGLETRANSLATE(B4408, ""en"", ""vi"")"),"[[K01E12Y23]3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the"&amp;"o nhịp [T1I2M3E4_5S6I7G8N9A0T1U2R3E4].")</f>
        <v>[[K01E12Y23]3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theo nhịp [T1I2M3E4_5S6I7G8N9A0T1U2R3E4].</v>
      </c>
      <c r="D4408" s="2"/>
    </row>
    <row r="4409">
      <c r="A4409" s="1" t="s">
        <v>6594</v>
      </c>
      <c r="B4409" s="1" t="s">
        <v>6595</v>
      </c>
      <c r="C4409" s="2" t="str">
        <f>IFERROR(__xludf.DUMMYFUNCTION("GOOGLETRANSLATE(B4409, ""en"", ""vi"")"),"Bài hát được trình diễn chậm rãi, có nhịp điệu rất thoải mái với [ti0me1 s2ig3na4tu5re6] [T1I2M3E4_5S6I7G8N9A0T1U2R3E4] không điển hình. Phạm vi cao độ của nó nằm trong [R1A2N3G4E5] [oc0ta1ve2s3] và [[K01E12Y23]3 k4ey5] mang lại âm thanh mạnh mẽ và đáng n"&amp;"hớ. [I1N2S3T4R5U6M7E8N9T0S1] đóng một vai trò quan trọng trong âm nhạc.")</f>
        <v>Bài hát được trình diễn chậm rãi, có nhịp điệu rất thoải mái với [ti0me1 s2ig3na4tu5re6] [T1I2M3E4_5S6I7G8N9A0T1U2R3E4] không điển hình. Phạm vi cao độ của nó nằm trong [R1A2N3G4E5] [oc0ta1ve2s3] và [[K01E12Y23]3 k4ey5] mang lại âm thanh mạnh mẽ và đáng nhớ. [I1N2S3T4R5U6M7E8N9T0S1] đóng một vai trò quan trọng trong âm nhạc.</v>
      </c>
      <c r="D4409" s="2"/>
    </row>
    <row r="4410">
      <c r="A4410" s="1" t="s">
        <v>400</v>
      </c>
      <c r="B4410" s="1" t="s">
        <v>6596</v>
      </c>
      <c r="C4410" s="2" t="str">
        <f>IFERROR(__xludf.DUMMYFUNCTION("GOOGLETRANSLATE(B4410, ""en"", ""vi"")"),"Tôi xin lỗi, nhưng không có câu nào khác được cung cấp để kết hợp với câu ""Thời lượng của bài hát là [T1M213] giây"". Vui lòng cung cấp các câu hoặc thông tin bổ sung để đưa vào đoạn văn.")</f>
        <v>Tôi xin lỗi, nhưng không có câu nào khác được cung cấp để kết hợp với câu "Thời lượng của bài hát là [T1M213] giây". Vui lòng cung cấp các câu hoặc thông tin bổ sung để đưa vào đoạn văn.</v>
      </c>
      <c r="D4410" s="2"/>
    </row>
    <row r="4411">
      <c r="A4411" s="1" t="s">
        <v>6169</v>
      </c>
      <c r="B4411" s="1" t="s">
        <v>6597</v>
      </c>
      <c r="C4411" s="2" t="str">
        <f>IFERROR(__xludf.DUMMYFUNCTION("GOOGLETRANSLATE(B4411, ""en"", ""vi"")"),"[[K01E12Y23]3 k4ey5] trong bản nhạc này mang lại âm thanh mạnh mẽ và đáng nhớ, trong khi độ dài của bản nhạc là [T1M213] giây. Bản nhạc này nổi bật so với khuôn mẫu đặc trưng của thể loại [G1E2N3R4E5] vì nó không tuân theo cấu trúc công thức dự kiến. Bất "&amp;"chấp sự khác biệt của nó, ca khúc này vẫn thu hút được người nghe bằng cách tiếp cận độc đáo, khiến nó trở thành một sự bổ sung mới mẻ cho thể loại này.")</f>
        <v>[[K01E12Y23]3 k4ey5] trong bản nhạc này mang lại âm thanh mạnh mẽ và đáng nhớ, trong khi độ dài của bản nhạc là [T1M213] giây. Bản nhạc này nổi bật so với khuôn mẫu đặc trưng của thể loại [G1E2N3R4E5] vì nó không tuân theo cấu trúc công thức dự kiến. Bất chấp sự khác biệt của nó, ca khúc này vẫn thu hút được người nghe bằng cách tiếp cận độc đáo, khiến nó trở thành một sự bổ sung mới mẻ cho thể loại này.</v>
      </c>
      <c r="D4411" s="2"/>
    </row>
    <row r="4412">
      <c r="A4412" s="1" t="s">
        <v>1027</v>
      </c>
      <c r="B4412" s="1" t="s">
        <v>6598</v>
      </c>
      <c r="C4412" s="2" t="str">
        <f>IFERROR(__xludf.DUMMYFUNCTION("GOOGLETRANSLATE(B4412, ""en"", ""vi"")"),"Âm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"&amp;"giác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f>
        <v>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v>
      </c>
      <c r="D4412" s="2"/>
    </row>
    <row r="4413">
      <c r="A4413" s="1" t="s">
        <v>6599</v>
      </c>
      <c r="B4413" s="1" t="s">
        <v>6600</v>
      </c>
      <c r="C4413" s="2" t="str">
        <f>IFERROR(__xludf.DUMMYFUNCTION("GOOGLETRANSLATE(B4413, ""en"", ""vi"")"),"Phạm vi cao độ nhỏ gọn của [R1A2N3G4E5] [oc0ta1ve2s3] mang lại màn trình diễn âm nhạc tập trung và có tác động mạnh mẽ với thời gian phát là [T1M213] giây. Âm nhạc dễ nhảy nên bao gồm [I1N2S3T4R5U6M7E8N9T0S1].")</f>
        <v>Phạm vi cao độ nhỏ gọn của [R1A2N3G4E5] [oc0ta1ve2s3] mang lại màn trình diễn âm nhạc tập trung và có tác động mạnh mẽ với thời gian phát là [T1M213] giây. Âm nhạc dễ nhảy nên bao gồm [I1N2S3T4R5U6M7E8N9T0S1].</v>
      </c>
      <c r="D4413" s="2"/>
    </row>
    <row r="4414">
      <c r="A4414" s="1" t="s">
        <v>291</v>
      </c>
      <c r="B4414" s="1" t="s">
        <v>6601</v>
      </c>
      <c r="C4414" s="2" t="str">
        <f>IFERROR(__xludf.DUMMYFUNCTION("GOOGLETRANSLATE(B4414, ""en"", ""vi"")"),"Phạm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th"&amp;"u hút sự chú ý đến sắc thái giọng hát và sự phức tạp của giai điệu. Bằng cách tập trung vào sắc thái trình diễn của ca sĩ và sự phức tạp của giai điệu, bài hát này tạo ra trải nghiệm nghe khác biệt và đáng nhớ.")</f>
        <v>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thu hút sự chú ý đến sắc thái giọng hát và sự phức tạp của giai điệu. Bằng cách tập trung vào sắc thái trình diễn của ca sĩ và sự phức tạp của giai điệu, bài hát này tạo ra trải nghiệm nghe khác biệt và đáng nhớ.</v>
      </c>
      <c r="D4414" s="2"/>
    </row>
    <row r="4415">
      <c r="A4415" s="1" t="s">
        <v>708</v>
      </c>
      <c r="B4415" s="1" t="s">
        <v>6602</v>
      </c>
      <c r="C4415" s="2" t="str">
        <f>IFERROR(__xludf.DUMMYFUNCTION("GOOGLETRANSLATE(B4415, ""en"", ""vi"")"),"Phạm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n"&amp;"ày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nhịp"&amp;" độ nhanh và [E1M2O3T4I5O6N7].")</f>
        <v>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 độ nhanh và [E1M2O3T4I5O6N7].</v>
      </c>
      <c r="D4415" s="2"/>
    </row>
    <row r="4416">
      <c r="A4416" s="1" t="s">
        <v>110</v>
      </c>
      <c r="B4416" s="1" t="s">
        <v>6603</v>
      </c>
      <c r="C4416" s="2" t="str">
        <f>IFERROR(__xludf.DUMMYFUNCTION("GOOGLETRANSLATE(B4416, ""en"", ""vi"")"),"Việc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gắ"&amp;"n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ca"&amp;"o độ, nhà soạn nhạc có thể tạo ra tâm trạng hoặc bầu không khí cụ thể, nhấn mạnh những cảm xúc hoặc ý tưởng nhất định thông qua việc sử dụng các nốt và quãng cụ thể. Nhìn chung, việc lựa chọn và sử dụng phạm vi cao độ cẩn thận có thể nâng cao đáng kể hiệu"&amp;" quả và tác động của một tác phẩm âm nhạc.")</f>
        <v>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cao độ, nhà soạn nhạc có thể tạo ra tâm trạng hoặc bầu không khí cụ thể, nhấn mạnh những cảm xúc hoặc ý tưởng nhất định thông qua việc sử dụng các nốt và quãng cụ thể. Nhìn chung, việc lựa chọn và sử dụng phạm vi cao độ cẩn thận có thể nâng cao đáng kể hiệu quả và tác động của một tác phẩm âm nhạc.</v>
      </c>
      <c r="D4416" s="2"/>
    </row>
    <row r="4417">
      <c r="A4417" s="1" t="s">
        <v>726</v>
      </c>
      <c r="B4417" s="1" t="s">
        <v>6604</v>
      </c>
      <c r="C4417" s="2" t="str">
        <f>IFERROR(__xludf.DUMMYFUNCTION("GOOGLETRANSLATE(B4417, ""en"", ""vi"")"),"Phạm vi cao độ nhỏ gọn của [R1A2N3G4E5] [oc0ta1ve2s3] mang lại hiệu suất âm nhạc tập trung và ấn tượng, trong khi [[K01E12Y23]3 k4ey5] mang lại âm thanh mạnh mẽ và đáng nhớ. Với thời lượng [T1M213] giây, bản nhạc có đủ thời gian để tiết chế nhịp điệu một "&amp;"cách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phả"&amp;"i, các dự án âm nhạc [E1M2O3T4I5O6N7], nắm bắt được bản chất của bài hát và lôi cuốn người nghe.")</f>
        <v>Phạm vi cao độ nhỏ gọn của [R1A2N3G4E5] [oc0ta1ve2s3] mang lại hiệu suất âm nhạc tập trung và ấn tượng, trong khi [[K01E12Y23]3 k4ey5] mang lại âm thanh mạnh mẽ và đáng nhớ. Với thời lượng [T1M213] giây, bản nhạc có đủ thời gian để tiết chế nhịp điệu một 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phải, các dự án âm nhạc [E1M2O3T4I5O6N7], nắm bắt được bản chất của bài hát và lôi cuốn người nghe.</v>
      </c>
      <c r="D4417" s="2"/>
    </row>
    <row r="4418">
      <c r="A4418" s="1" t="s">
        <v>6605</v>
      </c>
      <c r="B4418" s="1" t="s">
        <v>6606</v>
      </c>
      <c r="C4418" s="2" t="str">
        <f>IFERROR(__xludf.DUMMYFUNCTION("GOOGLETRANSLATE(B4418, ""en"", ""vi"")"),"Bài hát kéo dài [T1M213] giây được phát ở tốc độ nhẹ nhàng và âm nhạc của nó dựa trên [[T01I12M23E34_45S56I67G78N89A90T01U12R23E34]4 t5im6e 7si8gn9at0ur1e2].")</f>
        <v>Bài hát kéo dài [T1M213] giây được phát ở tốc độ nhẹ nhàng và âm nhạc của nó dựa trên [[T01I12M23E34_45S56I67G78N89A90T01U12R23E34]4 t5im6e 7si8gn9at0ur1e2].</v>
      </c>
      <c r="D4418" s="2"/>
    </row>
    <row r="4419">
      <c r="A4419" s="1" t="s">
        <v>110</v>
      </c>
      <c r="B4419" s="1" t="s">
        <v>6607</v>
      </c>
      <c r="C4419" s="2" t="str">
        <f>IFERROR(__xludf.DUMMYFUNCTION("GOOGLETRANSLATE(B4419, ""en"", ""vi"")"),"Khi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h"&amp;"ơn.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cũng"&amp;" có thể góp phần tạo nên tâm trạng và cảm xúc chung của bản nhạc, vì các phạm vi cao độ khác nhau có thể gợi lên những cảm xúc khác nhau ở người nghe.")</f>
        <v>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 có thể góp phần tạo nên tâm trạng và cảm xúc chung của bản nhạc, vì các phạm vi cao độ khác nhau có thể gợi lên những cảm xúc khác nhau ở người nghe.</v>
      </c>
      <c r="D4419" s="2"/>
    </row>
    <row r="4420">
      <c r="A4420" s="1" t="s">
        <v>25</v>
      </c>
      <c r="B4420" s="1" t="s">
        <v>6608</v>
      </c>
      <c r="C4420" s="2" t="str">
        <f>IFERROR(__xludf.DUMMYFUNCTION("GOOGLETRANSLATE(B4420, ""en"", ""vi"")"),"Âm nhạc được đặc trưng bởi [E1M2O3T4I5O6N7]. Giai điệu và nhịp điệu của nó gợi lên phản ứng cảm xúc sâu sắc trong người nghe, truyền tải cảm giác đam mê, vui vẻ hoặc u sầu. Cho dù đó là giai điệu thăng hoa của một bản giao hưởng, giai điệu có hồn của một "&amp;"cây đàn guitar blues hay giọng hát đầy ám ảnh của một bản ballad, âm nhạc này có sức mạnh lay động trái tim và lay động tâm hồn. Vẻ đẹp của nó không chỉ nằm ở chính âm thanh mà còn ở cảm xúc mà chúng truyền cảm hứng, tạo nên sự kết nối giữa người nghe và "&amp;"âm nhạc vượt qua ngôn từ và chạm đến điều gì đó sâu thẳm bên trong chúng ta.")</f>
        <v>Âm nhạc được đặc trưng bởi [E1M2O3T4I5O6N7]. Giai điệu và nhịp điệu của nó gợi lên phản ứng cảm xúc sâu sắc trong người nghe, truyền tải cảm giác đam mê, vui vẻ hoặc u sầu. Cho dù đó là giai điệu thăng hoa của một bản giao hưởng, giai điệu có hồn của một cây đàn guitar blues hay giọng hát đầy ám ảnh của một bản ballad, âm nhạc này có sức mạnh lay động trái tim và lay động tâm hồn. Vẻ đẹp của nó không chỉ nằm ở chính âm thanh mà còn ở cảm xúc mà chúng truyền cảm hứng, tạo nên sự kết nối giữa người nghe và âm nhạc vượt qua ngôn từ và chạm đến điều gì đó sâu thẳm bên trong chúng ta.</v>
      </c>
      <c r="D4420" s="2"/>
    </row>
    <row r="4421">
      <c r="A4421" s="1" t="s">
        <v>3000</v>
      </c>
      <c r="B4421" s="1" t="s">
        <v>6609</v>
      </c>
      <c r="C4421" s="2" t="str">
        <f>IFERROR(__xludf.DUMMYFUNCTION("GOOGLETRANSLATE(B4421, ""en"", ""vi"")"),"Âm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sự "&amp;"cộng hưởng sâu sắc của guitar bass, các nhạc cụ này đều tạo thêm sự phong phú và phức tạp cho âm nhạc mà không thể có được. Trong khi đó, những cảm xúc được thể hiện trong âm nhạc có thể từ vui tươi, phấn khởi đến buồn bã và đau lòng, gây được tiếng vang "&amp;"sâu sắc và cá nhân cho người nghe. Cùng với nhau, các nhạc cụ và cảm xúc trong âm nhạc tạo nên một trải nghiệm cảm động, khó quên, chạm đến tâm hồn.")</f>
        <v>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sự cộng hưởng sâu sắc của guitar bass, các nhạc cụ này đều tạo thêm sự phong phú và phức tạp cho âm nhạc mà không thể có được. Trong khi đó, những cảm xúc được thể hiện trong âm nhạc có thể từ vui tươi, phấn khởi đến buồn bã và đau lòng, gây được tiếng vang sâu sắc và cá nhân cho người nghe. Cùng với nhau, các nhạc cụ và cảm xúc trong âm nhạc tạo nên một trải nghiệm cảm động, khó quên, chạm đến tâm hồn.</v>
      </c>
      <c r="D4421" s="2"/>
    </row>
    <row r="4422">
      <c r="A4422" s="1" t="s">
        <v>53</v>
      </c>
      <c r="B4422" s="1" t="s">
        <v>6610</v>
      </c>
      <c r="C4422" s="2" t="str">
        <f>IFERROR(__xludf.DUMMYFUNCTION("GOOGLETRANSLATE(B4422, ""en"", ""vi"")"),"Việc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tín"&amp;"h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nhạc"&amp;".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t"&amp;"ạo ra một bản nhạc hấp dẫn và hấp dẫn.")</f>
        <v>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tạo ra một bản nhạc hấp dẫn và hấp dẫn.</v>
      </c>
      <c r="D4422" s="2"/>
    </row>
    <row r="4423">
      <c r="A4423" s="1" t="s">
        <v>2708</v>
      </c>
      <c r="B4423" s="1" t="s">
        <v>6611</v>
      </c>
      <c r="C4423" s="2" t="str">
        <f>IFERROR(__xludf.DUMMYFUNCTION("GOOGLETRANSLATE(B4423, ""en"", ""vi"")"),"Loại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"&amp;"quá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âm"&amp;" nhạc này nổi bật với những nét độc đáo.")</f>
        <v>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 nhạc này nổi bật với những nét độc đáo.</v>
      </c>
      <c r="D4423" s="2"/>
    </row>
    <row r="4424">
      <c r="A4424" s="1" t="s">
        <v>6612</v>
      </c>
      <c r="B4424" s="1" t="s">
        <v>6613</v>
      </c>
      <c r="C4424" s="2" t="str">
        <f>IFERROR(__xludf.DUMMYFUNCTION("GOOGLETRANSLATE(B4424, ""en"", ""vi"")"),"Âm nhạc được phát ở nhịp độ thoải mái kết hợp hương vị độc đáo với [[K01E12Y23]3 k4ey5]. Nó gợi lên cảm xúc [E1M2O3T4I5O6N7] và có nhịp điệu đều đặn và vừa phải xuyên suốt bài hát.")</f>
        <v>Âm nhạc được phát ở nhịp độ thoải mái kết hợp hương vị độc đáo với [[K01E12Y23]3 k4ey5]. Nó gợi lên cảm xúc [E1M2O3T4I5O6N7] và có nhịp điệu đều đặn và vừa phải xuyên suốt bài hát.</v>
      </c>
      <c r="D4424" s="2"/>
    </row>
    <row r="4425">
      <c r="A4425" s="1" t="s">
        <v>6614</v>
      </c>
      <c r="B4425" s="1" t="s">
        <v>6615</v>
      </c>
      <c r="C4425" s="2" t="str">
        <f>IFERROR(__xludf.DUMMYFUNCTION("GOOGLETRANSLATE(B4425, ""en"", ""vi"")"),"Bản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lạ"&amp;"i âm thanh độc đáo. Mặc dù bản nhạc này không thể hiện bản chất của thể loại [G1E2N3R4E5] nhưng cấu trúc của nó tuân theo [[N01U12M23_34B45A56R67S78]8 b9ar0s1], khiến nó được tổ chức tốt và dễ theo dõi.")</f>
        <v>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lại âm thanh độc đáo. Mặc dù bản nhạc này không thể hiện bản chất của thể loại [G1E2N3R4E5] nhưng cấu trúc của nó tuân theo [[N01U12M23_34B45A56R67S78]8 b9ar0s1], khiến nó được tổ chức tốt và dễ theo dõi.</v>
      </c>
      <c r="D4425" s="2"/>
    </row>
    <row r="4426">
      <c r="A4426" s="1" t="s">
        <v>6616</v>
      </c>
      <c r="B4426" s="1" t="s">
        <v>6617</v>
      </c>
      <c r="C4426" s="2" t="str">
        <f>IFERROR(__xludf.DUMMYFUNCTION("GOOGLETRANSLATE(B4426, ""en"", ""vi"")"),"Bản nhạc này được sáng tác trong [[K01E12Y23]3 k4ey5] và có tốc độ [te0mp1o2]. Bài hát phát trong [T1M213] giây và không phản ánh các quy ước âm nhạc thông thường của phong cách [G1E2N3R4E5].")</f>
        <v>Bản nhạc này được sáng tác trong [[K01E12Y23]3 k4ey5] và có tốc độ [te0mp1o2]. Bài hát phát trong [T1M213] giây và không phản ánh các quy ước âm nhạc thông thường của phong cách [G1E2N3R4E5].</v>
      </c>
      <c r="D4426" s="2"/>
    </row>
    <row r="4427">
      <c r="A4427" s="1" t="s">
        <v>6618</v>
      </c>
      <c r="B4427" s="1" t="s">
        <v>6619</v>
      </c>
      <c r="C4427" s="2" t="str">
        <f>IFERROR(__xludf.DUMMYFUNCTION("GOOGLETRANSLATE(B4427, ""en"", ""vi"")"),"Bài hát có tiết tấu vừa phải, chuyển động nhẹ nhàng, kéo dài trong [T1M213] giây.")</f>
        <v>Bài hát có tiết tấu vừa phải, chuyển động nhẹ nhàng, kéo dài trong [T1M213] giây.</v>
      </c>
      <c r="D4427" s="2"/>
    </row>
    <row r="4428">
      <c r="A4428" s="1" t="s">
        <v>6620</v>
      </c>
      <c r="B4428" s="1" t="s">
        <v>6621</v>
      </c>
      <c r="C4428" s="2" t="str">
        <f>IFERROR(__xludf.DUMMYFUNCTION("GOOGLETRANSLATE(B4428, ""en"", ""vi"")"),"[ti0me1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khô"&amp;"ng phản ánh những nét đặc trưng thông thường. Âm thanh độc đáo của âm nhạc đạt được thông qua việc sử dụng [I1N2S3T4R5U6M7E8N9T0S1].")</f>
        <v>[ti0me1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không phản ánh những nét đặc trưng thông thường. Âm thanh độc đáo của âm nhạc đạt được thông qua việc sử dụng [I1N2S3T4R5U6M7E8N9T0S1].</v>
      </c>
      <c r="D4428" s="2"/>
    </row>
    <row r="4429">
      <c r="A4429" s="1" t="s">
        <v>4398</v>
      </c>
      <c r="B4429" s="1" t="s">
        <v>6622</v>
      </c>
      <c r="C4429" s="2" t="str">
        <f>IFERROR(__xludf.DUMMYFUNCTION("GOOGLETRANSLATE(B4429, ""en"", ""vi"")"),"Bản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tổn"&amp;"g thể.")</f>
        <v>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tổng thể.</v>
      </c>
      <c r="D4429" s="2"/>
    </row>
    <row r="4430">
      <c r="A4430" s="1" t="s">
        <v>1154</v>
      </c>
      <c r="B4430" s="1" t="s">
        <v>6623</v>
      </c>
      <c r="C4430" s="2" t="str">
        <f>IFERROR(__xludf.DUMMYFUNCTION("GOOGLETRANSLATE(B4430, ""en"", ""vi"")"),"Phong cách [G1E2N3R4E5] được thể hiện qua bài hát cổ điển này và việc sử dụng [[K01E12Y23]3 k4ey5] mang lại cho bài hát một chất lượng cảm xúc độc đáo.")</f>
        <v>Phong cách [G1E2N3R4E5] được thể hiện qua bài hát cổ điển này và việc sử dụng [[K01E12Y23]3 k4ey5] mang lại cho bài hát một chất lượng cảm xúc độc đáo.</v>
      </c>
      <c r="D4430" s="2"/>
    </row>
    <row r="4431">
      <c r="A4431" s="1" t="s">
        <v>6624</v>
      </c>
      <c r="B4431" s="1" t="s">
        <v>6625</v>
      </c>
      <c r="C4431" s="2" t="str">
        <f>IFERROR(__xludf.DUMMYFUNCTION("GOOGLETRANSLATE(B4431, ""en"", ""vi"")"),"Bản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thể"&amp;" hiện chân thực phong cách [G1E2N3R4E5] cổ điển.")</f>
        <v>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 hiện chân thực phong cách [G1E2N3R4E5] cổ điển.</v>
      </c>
      <c r="D4431" s="2"/>
    </row>
    <row r="4432">
      <c r="A4432" s="1" t="s">
        <v>6626</v>
      </c>
      <c r="B4432" s="1" t="s">
        <v>6627</v>
      </c>
      <c r="C4432" s="2" t="str">
        <f>IFERROR(__xludf.DUMMYFUNCTION("GOOGLETRANSLATE(B4432, ""en"", ""vi"")"),"Bài hát này dài [T1M213] giây với [te0mp1o2] ở dải giữa và [ti0me1 s2ig3na4tu5re6 o7f 8[T91I02M13E24_35S46I57G68N79A80T91U02R13E24]3]. Mặc dù nó không hoàn toàn nằm trong các quy ước âm nhạc của [A1R2T3I4S5T6], nhưng âm nhạc lại bao gồm [[N01U12M23_34B45A"&amp;"56R67S78]8 b9ar0s1].")</f>
        <v>Bài hát này dài [T1M213] giây với [te0mp1o2] ở dải giữa và [ti0me1 s2ig3na4tu5re6 o7f 8[T91I02M13E24_35S46I57G68N79A80T91U02R13E24]3]. Mặc dù nó không hoàn toàn nằm trong các quy ước âm nhạc của [A1R2T3I4S5T6], nhưng âm nhạc lại bao gồm [[N01U12M23_34B45A56R67S78]8 b9ar0s1].</v>
      </c>
      <c r="D4432" s="2"/>
    </row>
    <row r="4433">
      <c r="A4433" s="1" t="s">
        <v>906</v>
      </c>
      <c r="B4433" s="1" t="s">
        <v>6628</v>
      </c>
      <c r="C4433" s="2" t="str">
        <f>IFERROR(__xludf.DUMMYFUNCTION("GOOGLETRANSLATE(B4433, ""en"", ""vi"")"),"[ti0me1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"&amp;"âm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c"&amp;"ó thể mất thời gian để làm quen với nhịp điệu lạ, nhưng cuối cùng nó có thể mang lại trải nghiệm âm nhạc đáng nhớ và bổ ích hơn.")</f>
        <v>[ti0me1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có thể mất thời gian để làm quen với nhịp điệu lạ, nhưng cuối cùng nó có thể mang lại trải nghiệm âm nhạc đáng nhớ và bổ ích hơn.</v>
      </c>
      <c r="D4433" s="2"/>
    </row>
    <row r="4434">
      <c r="A4434" s="1" t="s">
        <v>1199</v>
      </c>
      <c r="B4434" s="1" t="s">
        <v>6629</v>
      </c>
      <c r="C4434" s="2" t="str">
        <f>IFERROR(__xludf.DUMMYFUNCTION("GOOGLETRANSLATE(B4434, ""en"", ""vi"")"),"Phạm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[I1N2S3T4R5U6"&amp;"M7E8N9T0S1]. [ti0me1 s2ig3na4tu5re6] được trình chiếu không mang tính quy ước và bài hát có tiết tấu nhanh, khác với khuôn mẫu thông thường của âm thanh [G1E2N3R4E5].")</f>
        <v>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[I1N2S3T4R5U6M7E8N9T0S1]. [ti0me1 s2ig3na4tu5re6] được trình chiếu không mang tính quy ước và bài hát có tiết tấu nhanh, khác với khuôn mẫu thông thường của âm thanh [G1E2N3R4E5].</v>
      </c>
      <c r="D4434" s="2"/>
    </row>
    <row r="4435">
      <c r="A4435" s="1" t="s">
        <v>4045</v>
      </c>
      <c r="B4435" s="1" t="s">
        <v>6630</v>
      </c>
      <c r="C4435" s="2" t="str">
        <f>IFERROR(__xludf.DUMMYFUNCTION("GOOGLETRANSLATE(B4435, ""en"", ""vi"")"),"Âm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v"&amp;"à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[I1N2S3T4R5U6M7E"&amp;"8N9T0S1]. Nhìn chung, bài hát tiến triển theo [[N01U12M23_34B45A56R67S78]8 b9ar0s1], thể hiện cách sáng tác độc đáo và có chủ ý.")</f>
        <v>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[I1N2S3T4R5U6M7E8N9T0S1]. Nhìn chung, bài hát tiến triển theo [[N01U12M23_34B45A56R67S78]8 b9ar0s1], thể hiện cách sáng tác độc đáo và có chủ ý.</v>
      </c>
      <c r="D4435" s="2"/>
    </row>
    <row r="4436">
      <c r="A4436" s="1" t="s">
        <v>273</v>
      </c>
      <c r="B4436" s="1" t="s">
        <v>6631</v>
      </c>
      <c r="C4436" s="2" t="str">
        <f>IFERROR(__xludf.DUMMYFUNCTION("GOOGLETRANSLATE(B4436, ""en"", ""vi"")"),"[ti0me1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"&amp;"nhịp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"&amp;"trạng khác nhau trong một bản nhạc, điều này có thể ảnh hưởng đến cách diễn giải và biểu diễn bản nhạc đó.")</f>
        <v>[ti0me1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trạng khác nhau trong một bản nhạc, điều này có thể ảnh hưởng đến cách diễn giải và biểu diễn bản nhạc đó.</v>
      </c>
      <c r="D4436" s="2"/>
    </row>
    <row r="4437">
      <c r="A4437" s="1" t="s">
        <v>6632</v>
      </c>
      <c r="B4437" s="1" t="s">
        <v>6633</v>
      </c>
      <c r="C4437" s="2" t="str">
        <f>IFERROR(__xludf.DUMMYFUNCTION("GOOGLETRANSLATE(B4437, ""en"", ""vi"")"),"Âm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t"&amp;"hường,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ph"&amp;"ối hợp với nhau để tạo nên một bản nhạc đáng nhớ và đáng chú ý.")</f>
        <v>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phối hợp với nhau để tạo nên một bản nhạc đáng nhớ và đáng chú ý.</v>
      </c>
      <c r="D4437" s="2"/>
    </row>
    <row r="4438">
      <c r="A4438" s="1" t="s">
        <v>6634</v>
      </c>
      <c r="B4438" s="1" t="s">
        <v>6635</v>
      </c>
      <c r="C4438" s="2" t="str">
        <f>IFERROR(__xludf.DUMMYFUNCTION("GOOGLETRANSLATE(B4438, ""en"", ""vi"")"),"Bản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f>
        <v>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v>
      </c>
      <c r="D4438" s="2"/>
    </row>
    <row r="4439">
      <c r="A4439" s="1" t="s">
        <v>293</v>
      </c>
      <c r="B4439" s="1" t="s">
        <v>6636</v>
      </c>
      <c r="C4439" s="2" t="str">
        <f>IFERROR(__xludf.DUMMYFUNCTION("GOOGLETRANSLATE(B4439, ""en"", ""vi"")"),"[ti0me1 s2ig3na4tu5re6] được chọn cho bài hát này không phổ biến và đó là bài hát kéo dài [T1M213] giây. Để phát ra âm thanh mong muốn, nên đưa [I1N2S3T4R5U6M7E8N9T0S1] vào âm nhạc.")</f>
        <v>[ti0me1 s2ig3na4tu5re6] được chọn cho bài hát này không phổ biến và đó là bài hát kéo dài [T1M213] giây. Để phát ra âm thanh mong muốn, nên đưa [I1N2S3T4R5U6M7E8N9T0S1] vào âm nhạc.</v>
      </c>
      <c r="D4439" s="2"/>
    </row>
    <row r="4440">
      <c r="A4440" s="1" t="s">
        <v>6637</v>
      </c>
      <c r="B4440" s="1" t="s">
        <v>6638</v>
      </c>
      <c r="C4440" s="2" t="str">
        <f>IFERROR(__xludf.DUMMYFUNCTION("GOOGLETRANSLATE(B4440, ""en"", ""vi"")"),"Nhịp điệu êm dịu của bản nhạc này chuyển động nhẹ nhàng qua [ti0me1 s2ig3na4tu5re6] không chuẩn của nó. Kéo dài ở [T1M213] giây, giai điệu của bài hát này không được tạo bằng [I1N2S3T4R5U6M7E8N9T0]. Bất chấp sự khác biệt so với quy ước này, hiệu ứng tổng "&amp;"thể vẫn mang lại cảm giác êm dịu và dễ chịu cho người nghe.")</f>
        <v>Nhịp điệu êm dịu của bản nhạc này chuyển động nhẹ nhàng qua [ti0me1 s2ig3na4tu5re6] không chuẩn của nó. Kéo dài ở [T1M213] giây, giai điệu của bài hát này không được tạo bằng [I1N2S3T4R5U6M7E8N9T0]. Bất chấp sự khác biệt so với quy ước này, hiệu ứng tổng thể vẫn mang lại cảm giác êm dịu và dễ chịu cho người nghe.</v>
      </c>
      <c r="D4440" s="2"/>
    </row>
    <row r="4441">
      <c r="A4441" s="1" t="s">
        <v>6639</v>
      </c>
      <c r="B4441" s="1" t="s">
        <v>6640</v>
      </c>
      <c r="C4441" s="2" t="str">
        <f>IFERROR(__xludf.DUMMYFUNCTION("GOOGLETRANSLATE(B4441, ""en"", ""vi"")"),"Phạm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"&amp;"của bản nhạc là [T1I2M3E4_5S6I7G8N9A0T1U2R3E4] và kéo dài trong khoảng [[N01U12M23_34B45A56R67S78]8 b9ar0s1].")</f>
        <v>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của bản nhạc là [T1I2M3E4_5S6I7G8N9A0T1U2R3E4] và kéo dài trong khoảng [[N01U12M23_34B45A56R67S78]8 b9ar0s1].</v>
      </c>
      <c r="D4441" s="2"/>
    </row>
    <row r="4442">
      <c r="A4442" s="1" t="s">
        <v>3748</v>
      </c>
      <c r="B4442" s="1" t="s">
        <v>6641</v>
      </c>
      <c r="C4442" s="2" t="str">
        <f>IFERROR(__xludf.DUMMYFUNCTION("GOOGLETRANSLATE(B4442, ""en"", ""vi"")"),"Phạm vi cao độ của bản nhạc này nằm trong [R1A2N3G4E5] [oc0ta1ve2s3] và việc sử dụng [[K01E12Y23]3 k4ey5] của nó tạo ra một bảng âm thanh phong phú và sống động. Âm nhạc trở nên sống động hơn nhờ sử dụng [I1N2S3T4R5U6M7E8N9T0S1].")</f>
        <v>Phạm vi cao độ của bản nhạc này nằm trong [R1A2N3G4E5] [oc0ta1ve2s3] và việc sử dụng [[K01E12Y23]3 k4ey5] của nó tạo ra một bảng âm thanh phong phú và sống động. Âm nhạc trở nên sống động hơn nhờ sử dụng [I1N2S3T4R5U6M7E8N9T0S1].</v>
      </c>
      <c r="D4442" s="2"/>
    </row>
    <row r="4443">
      <c r="A4443" s="1" t="s">
        <v>108</v>
      </c>
      <c r="B4443" s="1" t="s">
        <v>6642</v>
      </c>
      <c r="C4443" s="2" t="str">
        <f>IFERROR(__xludf.DUMMYFUNCTION("GOOGLETRANSLATE(B4443, ""en"", ""vi"")"),"Âm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"&amp;"Nhịp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được"&amp;" xác định bởi [E1M2O3T4I5O6N7].")</f>
        <v>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 xác định bởi [E1M2O3T4I5O6N7].</v>
      </c>
      <c r="D4443" s="2"/>
    </row>
    <row r="4444">
      <c r="A4444" s="1" t="s">
        <v>950</v>
      </c>
      <c r="B4444" s="1" t="s">
        <v>6643</v>
      </c>
      <c r="C4444" s="2" t="str">
        <f>IFERROR(__xludf.DUMMYFUNCTION("GOOGLETRANSLATE(B4444, ""en"", ""vi"")"),"[ke0y1]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t"&amp;"ố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g"&amp;"iãn và để âm thanh cuốn trôi bạn khi bạn đắm mình trong bản nhạc tuyệt vời này.")</f>
        <v>[ke0y1]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giãn và để âm thanh cuốn trôi bạn khi bạn đắm mình trong bản nhạc tuyệt vời này.</v>
      </c>
      <c r="D4444" s="2"/>
    </row>
    <row r="4445">
      <c r="A4445" s="1" t="s">
        <v>360</v>
      </c>
      <c r="B4445" s="1" t="s">
        <v>6644</v>
      </c>
      <c r="C4445" s="2" t="str">
        <f>IFERROR(__xludf.DUMMYFUNCTION("GOOGLETRANSLATE(B4445, ""en"", ""vi"")"),"Bài hát có tiết tấu nhanh và độ dài [T1M213] giây. Tuy nhiên, dù có tốc độ nhanh nhưng nhịp điệu không quá nhanh cũng không quá chậm.")</f>
        <v>Bài hát có tiết tấu nhanh và độ dài [T1M213] giây. Tuy nhiên, dù có tốc độ nhanh nhưng nhịp điệu không quá nhanh cũng không quá chậm.</v>
      </c>
      <c r="D4445" s="2"/>
    </row>
    <row r="4446">
      <c r="A4446" s="1" t="s">
        <v>1555</v>
      </c>
      <c r="B4446" s="1" t="s">
        <v>6645</v>
      </c>
      <c r="C4446" s="2" t="str">
        <f>IFERROR(__xludf.DUMMYFUNCTION("GOOGLETRANSLATE(B4446, ""en"", ""vi"")"),"Bản nhạc này chạy trong [T1M213] giây và được phát ở tốc độ nhẹ nhàng.")</f>
        <v>Bản nhạc này chạy trong [T1M213] giây và được phát ở tốc độ nhẹ nhàng.</v>
      </c>
      <c r="D4446" s="2"/>
    </row>
    <row r="4447">
      <c r="A4447" s="1" t="s">
        <v>1979</v>
      </c>
      <c r="B4447" s="1" t="s">
        <v>6646</v>
      </c>
      <c r="C4447" s="2" t="str">
        <f>IFERROR(__xludf.DUMMYFUNCTION("GOOGLETRANSLATE(B4447, ""en"", ""vi"")"),"[ti0me1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chẽ"&amp;"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f>
        <v>[ti0me1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v>
      </c>
      <c r="D4447" s="2"/>
    </row>
    <row r="4448">
      <c r="A4448" s="1" t="s">
        <v>6647</v>
      </c>
      <c r="B4448" s="1" t="s">
        <v>6648</v>
      </c>
      <c r="C4448" s="2" t="str">
        <f>IFERROR(__xludf.DUMMYFUNCTION("GOOGLETRANSLATE(B4448, ""en"", ""vi"")"),"Bản nhạc giai điệu của bản nhạc này không có [I1N2S3T4R5U6M7E8N9T0]. Bài hát thể hiện phạm vi cao độ trải dài [R1A2N3G4E5] [oc0ta1ve2s3] và được phát ở tốc độ nhanh [te0mp1o2]. Tuy nhiên, [ti0me1 s2ig3na4tu5re6] của bài hát này không mang tính quy ước và "&amp;"có tính năng [T1I2M3E4_5S6I7G8N9A0T1U2R3E4].")</f>
        <v>Bản nhạc giai điệu của bản nhạc này không có [I1N2S3T4R5U6M7E8N9T0]. Bài hát thể hiện phạm vi cao độ trải dài [R1A2N3G4E5] [oc0ta1ve2s3] và được phát ở tốc độ nhanh [te0mp1o2]. Tuy nhiên, [ti0me1 s2ig3na4tu5re6] của bài hát này không mang tính quy ước và có tính năng [T1I2M3E4_5S6I7G8N9A0T1U2R3E4].</v>
      </c>
      <c r="D4448" s="2"/>
    </row>
    <row r="4449">
      <c r="A4449" s="1" t="s">
        <v>273</v>
      </c>
      <c r="B4449" s="1" t="s">
        <v>6649</v>
      </c>
      <c r="C4449" s="2" t="str">
        <f>IFERROR(__xludf.DUMMYFUNCTION("GOOGLETRANSLATE(B4449, ""en"", ""vi"")"),"Trong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"&amp;"diện cho một nhịp. Ví dụ: trong [ti0me1 s2ig3na4tu5re6] của 4/4, có bốn nhịp trong mỗi ô nhịp và một nốt đen tượng trưng cho một nhịp. Vì vậy, [ti0me1 s2ig3na4tu5re6] của bản nhạc là yếu tố quan trọng quyết định nhịp điệu và cảm giác của một bản nhạc.")</f>
        <v>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diện cho một nhịp. Ví dụ: trong [ti0me1 s2ig3na4tu5re6] của 4/4, có bốn nhịp trong mỗi ô nhịp và một nốt đen tượng trưng cho một nhịp. Vì vậy, [ti0me1 s2ig3na4tu5re6] của bản nhạc là yếu tố quan trọng quyết định nhịp điệu và cảm giác của một bản nhạc.</v>
      </c>
      <c r="D4449" s="2"/>
    </row>
    <row r="4450">
      <c r="A4450" s="1" t="s">
        <v>947</v>
      </c>
      <c r="B4450" s="1" t="s">
        <v>6650</v>
      </c>
      <c r="C4450" s="2" t="str">
        <f>IFERROR(__xludf.DUMMYFUNCTION("GOOGLETRANSLATE(B4450, ""en"", ""vi"")"),"Âm nhạc được mô tả mang đến trải nghiệm nghe độc ​​đáo và đáng nhớ, với dải cao độ [R1A2N3G4E5] [oc0ta1ve2s3] và lựa chọn quyến rũ [[K01E12Y23]3 k4ey5]. Bài hát đặc biệt này dài [T1M213] giây và có nhịp điệu rất thanh thản, trở nên sống động nhờ sử dụng t"&amp;"hành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[[N01U12M23_34B45A56R67S78"&amp;"]8 b9ar0s1], càng làm tăng thêm tính chất phức tạp và nhiều mặt của nó.")</f>
        <v>Âm nhạc được mô tả mang đến trải nghiệm nghe độc ​​đáo và đáng nhớ, với dải cao độ [R1A2N3G4E5] [oc0ta1ve2s3] và lựa chọn quyến rũ [[K01E12Y23]3 k4ey5]. Bài hát đặc biệt này dài [T1M213] giây và có nhịp điệu rất thanh thản, trở nên sống động nhờ sử dụng thành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[[N01U12M23_34B45A56R67S78]8 b9ar0s1], càng làm tăng thêm tính chất phức tạp và nhiều mặt của nó.</v>
      </c>
      <c r="D4450" s="2"/>
    </row>
    <row r="4451">
      <c r="A4451" s="1" t="s">
        <v>17</v>
      </c>
      <c r="B4451" s="1" t="s">
        <v>6651</v>
      </c>
      <c r="C4451" s="2" t="str">
        <f>IFERROR(__xludf.DUMMYFUNCTION("GOOGLETRANSLATE(B4451, ""en"", ""vi"")"),"Bản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đi"&amp;"ệu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sự"&amp;" kết hợp thú vị giữa cao độ, [ke0y1], nhịp điệu, nhạc cụ, thước đo và [te0mp1o2].")</f>
        <v>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 kết hợp thú vị giữa cao độ, [ke0y1], nhịp điệu, nhạc cụ, thước đo và [te0mp1o2].</v>
      </c>
      <c r="D4451" s="2"/>
    </row>
    <row r="4452">
      <c r="A4452" s="1" t="s">
        <v>797</v>
      </c>
      <c r="B4452" s="1" t="s">
        <v>6652</v>
      </c>
      <c r="C4452" s="2" t="str">
        <f>IFERROR(__xludf.DUMMYFUNCTION("GOOGLETRANSLATE(B4452, ""en"", ""vi"")"),"Mỗi ô nhịp có các nốt [N1U2M3_4N5O6T7E8S9]. [ti0me1 s2ig3na4tu5re6] của bài hát là [T1I2M3E4_5S6I7G8N9A0T1U2R3E4]. [te0mp1o2] của bài hát là [T1E2M3P4O5] nhịp mỗi phút. Bài hát nằm trong [key0y1] của [K1E2Y3].
Bài hát này bao gồm [[N01U12M23_34B45A56R67S"&amp;"78]8 b9ar0s1], mỗi bài chứa [N1U2M3_4N5O6T7E8S9] nốt. [ti0me1 s2ig3na4tu5re6] của bài hát là [T1I2M3E4_5S6I7G8N9A0T1U2R3E4] và [te0mp1o2] của nó là [T1E2M3P4O5] nhịp mỗi phút. Ngoài ra, bài hát nằm trong [key0y1] của [K1E2Y3].")</f>
        <v>Mỗi ô nhịp có các nốt [N1U2M3_4N5O6T7E8S9]. [ti0me1 s2ig3na4tu5re6] của bài hát là [T1I2M3E4_5S6I7G8N9A0T1U2R3E4]. [te0mp1o2] của bài hát là [T1E2M3P4O5] nhịp mỗi phút. Bài hát nằm trong [key0y1] của [K1E2Y3].
Bài hát này bao gồm [[N01U12M23_34B45A56R67S78]8 b9ar0s1], mỗi bài chứa [N1U2M3_4N5O6T7E8S9] nốt. [ti0me1 s2ig3na4tu5re6] của bài hát là [T1I2M3E4_5S6I7G8N9A0T1U2R3E4] và [te0mp1o2] của nó là [T1E2M3P4O5] nhịp mỗi phút. Ngoài ra, bài hát nằm trong [key0y1] của [K1E2Y3].</v>
      </c>
      <c r="D4452" s="2"/>
    </row>
    <row r="4453">
      <c r="A4453" s="1" t="s">
        <v>5567</v>
      </c>
      <c r="B4453" s="1" t="s">
        <v>6653</v>
      </c>
      <c r="C4453" s="2" t="str">
        <f>IFERROR(__xludf.DUMMYFUNCTION("GOOGLETRANSLATE(B4453, ""en"", ""vi"")"),"Bài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c"&amp;"ạnh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f>
        <v>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v>
      </c>
      <c r="D4453" s="2"/>
    </row>
    <row r="4454">
      <c r="A4454" s="1" t="s">
        <v>6654</v>
      </c>
      <c r="B4454" s="1" t="s">
        <v>6655</v>
      </c>
      <c r="C4454" s="2" t="str">
        <f>IFERROR(__xludf.DUMMYFUNCTION("GOOGLETRANSLATE(B4454, ""en"", ""vi"")"),"[ti0me1 s2ig3na4tu5re6] độc đáo của bài hát này đã tạo nên sự khác biệt. Ngoài ra, sự vắng mặt của một nhạc cụ cụ thể trong bản giai điệu càng khiến nó trở nên khác biệt hơn. Việc sử dụng [[K01E12Y23]3 k4ey5] góp phần tạo nên bầu không khí độc đáo do bản "&amp;"nhạc này tạo ra. Cuối cùng, việc đưa [I1N2S3T4R5U6M7E8N9T0S1] vào tác phẩm âm nhạc sẽ tăng thêm chiều sâu và độ phong phú cho âm thanh tổng thể.")</f>
        <v>[ti0me1 s2ig3na4tu5re6] độc đáo của bài hát này đã tạo nên sự khác biệt. Ngoài ra, sự vắng mặt của một nhạc cụ cụ thể trong bản giai điệu càng khiến nó trở nên khác biệt hơn. Việc sử dụng [[K01E12Y23]3 k4ey5] góp phần tạo nên bầu không khí độc đáo do bản nhạc này tạo ra. Cuối cùng, việc đưa [I1N2S3T4R5U6M7E8N9T0S1] vào tác phẩm âm nhạc sẽ tăng thêm chiều sâu và độ phong phú cho âm thanh tổng thể.</v>
      </c>
      <c r="D4454" s="2"/>
    </row>
    <row r="4455">
      <c r="A4455" s="1" t="s">
        <v>1490</v>
      </c>
      <c r="B4455" s="1" t="s">
        <v>6656</v>
      </c>
      <c r="C4455" s="2" t="str">
        <f>IFERROR(__xludf.DUMMYFUNCTION("GOOGLETRANSLATE(B4455,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[T1M21"&amp;"3]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n"&amp;"hịp độ nhàn nhã càng làm tăng thêm nét độc đáo của bản nhạc này, khiến nó khác biệt với các ví dụ điển hình của phong cách [G1E2N3R4E5].")</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nhịp độ nhàn nhã càng làm tăng thêm nét độc đáo của bản nhạc này, khiến nó khác biệt với các ví dụ điển hình của phong cách [G1E2N3R4E5].</v>
      </c>
      <c r="D4455" s="2"/>
    </row>
    <row r="4456">
      <c r="A4456" s="1" t="s">
        <v>6657</v>
      </c>
      <c r="B4456" s="1" t="s">
        <v>6658</v>
      </c>
      <c r="C4456" s="2" t="str">
        <f>IFERROR(__xludf.DUMMYFUNCTION("GOOGLETRANSLATE(B4456, ""en"", ""vi"")"),"Phạm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[I1N2S3T4R5U6M7"&amp;"E8N9T0S1]. Phát ở tốc độ chậm, âm nhạc đại diện cho âm thanh [G1E2N3R4E5] điển hình.")</f>
        <v>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[I1N2S3T4R5U6M7E8N9T0S1]. Phát ở tốc độ chậm, âm nhạc đại diện cho âm thanh [G1E2N3R4E5] điển hình.</v>
      </c>
      <c r="D4456" s="2"/>
    </row>
    <row r="4457">
      <c r="A4457" s="1" t="s">
        <v>435</v>
      </c>
      <c r="B4457" s="1" t="s">
        <v>6659</v>
      </c>
      <c r="C4457" s="2" t="str">
        <f>IFERROR(__xludf.DUMMYFUNCTION("GOOGLETRANSLATE(B4457, ""en"", ""vi"")"),"Phạm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"&amp;"những yếu tố này tạo nên trải nghiệm âm nhạc phong phú và đáng nhớ, làm say đắm người nghe và thể hiện tính nghệ thuật của nhà soạn nhạc và người biểu diễn.")</f>
        <v>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những yếu tố này tạo nên trải nghiệm âm nhạc phong phú và đáng nhớ, làm say đắm người nghe và thể hiện tính nghệ thuật của nhà soạn nhạc và người biểu diễn.</v>
      </c>
      <c r="D4457" s="2"/>
    </row>
    <row r="4458">
      <c r="A4458" s="1" t="s">
        <v>1025</v>
      </c>
      <c r="B4458" s="1" t="s">
        <v>6660</v>
      </c>
      <c r="C4458" s="2" t="str">
        <f>IFERROR(__xludf.DUMMYFUNCTION("GOOGLETRANSLATE(B4458, ""en"", ""vi"")"),"Bài hát này có nhịp điệu nhẹ nhàng và có thời lượng [T1M213] giây.")</f>
        <v>Bài hát này có nhịp điệu nhẹ nhàng và có thời lượng [T1M213] giây.</v>
      </c>
      <c r="D4458" s="2"/>
    </row>
    <row r="4459">
      <c r="A4459" s="1" t="s">
        <v>6661</v>
      </c>
      <c r="B4459" s="1" t="s">
        <v>6662</v>
      </c>
      <c r="C4459" s="2" t="str">
        <f>IFERROR(__xludf.DUMMYFUNCTION("GOOGLETRANSLATE(B4459, ""en"", ""vi"")"),"Bản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nhà"&amp;"ng và có nhịp điệu khác thường [ti0me1 s2ig3na4tu5re6 o7f 8[T91I02M13E24_35S46I57G68N79A80T91U02R13E24]3]. Nhìn chung, bài hát thể hiện sự pha trộn độc đáo giữa các yếu tố khiến nó nổi bật trong thể loại [G1E2N3R4E5].")</f>
        <v>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nhàng và có nhịp điệu khác thường [ti0me1 s2ig3na4tu5re6 o7f 8[T91I02M13E24_35S46I57G68N79A80T91U02R13E24]3]. Nhìn chung, bài hát thể hiện sự pha trộn độc đáo giữa các yếu tố khiến nó nổi bật trong thể loại [G1E2N3R4E5].</v>
      </c>
      <c r="D4459" s="2"/>
    </row>
    <row r="4460">
      <c r="A4460" s="1" t="s">
        <v>889</v>
      </c>
      <c r="B4460" s="1" t="s">
        <v>6663</v>
      </c>
      <c r="C4460" s="2" t="str">
        <f>IFERROR(__xludf.DUMMYFUNCTION("GOOGLETRANSLATE(B4460, ""en"", ""vi"")"),"Nhịp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n"&amp;"hịp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"&amp;"giác dễ chịu, thú vị nên được nhiều người yêu nhạc yêu thích.")</f>
        <v>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giác dễ chịu, thú vị nên được nhiều người yêu nhạc yêu thích.</v>
      </c>
      <c r="D4460" s="2"/>
    </row>
    <row r="4461">
      <c r="A4461" s="1" t="s">
        <v>992</v>
      </c>
      <c r="B4461" s="1" t="s">
        <v>6664</v>
      </c>
      <c r="C4461" s="2" t="str">
        <f>IFERROR(__xludf.DUMMYFUNCTION("GOOGLETRANSLATE(B4461, ""en"", ""vi"")"),"Âm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"&amp;"[[K01E12Y23]3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yế"&amp;"u tố này phối hợp hài hòa để tạo ra trải nghiệm âm nhạc mạnh mẽ và đáng nhớ.")</f>
        <v>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yếu tố này phối hợp hài hòa để tạo ra trải nghiệm âm nhạc mạnh mẽ và đáng nhớ.</v>
      </c>
      <c r="D4461" s="2"/>
    </row>
    <row r="4462">
      <c r="A4462" s="1" t="s">
        <v>1251</v>
      </c>
      <c r="B4462" s="1" t="s">
        <v>6665</v>
      </c>
      <c r="C4462" s="2" t="str">
        <f>IFERROR(__xludf.DUMMYFUNCTION("GOOGLETRANSLATE(B4462, ""en"", ""vi"")"),"Bản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"&amp;"bản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n"&amp;"hạc vẫn gợi lên cảm giác mạnh mẽ về [E1M2O3T4I5O6N7], khiến nó trở thành một bản nhạc thực sự quyến rũ. Với thời lượng [T1M213] giây, kiệt tác âm nhạc này chắc chắn sẽ để lại ấn tượng lâu dài cho bất kỳ ai nghe nó.")</f>
        <v>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nhạc vẫn gợi lên cảm giác mạnh mẽ về [E1M2O3T4I5O6N7], khiến nó trở thành một bản nhạc thực sự quyến rũ. Với thời lượng [T1M213] giây, kiệt tác âm nhạc này chắc chắn sẽ để lại ấn tượng lâu dài cho bất kỳ ai nghe nó.</v>
      </c>
      <c r="D4462" s="2"/>
    </row>
    <row r="4463">
      <c r="A4463" s="1" t="s">
        <v>1648</v>
      </c>
      <c r="B4463" s="1" t="s">
        <v>6666</v>
      </c>
      <c r="C4463" s="2" t="str">
        <f>IFERROR(__xludf.DUMMYFUNCTION("GOOGLETRANSLATE(B4463,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"&amp;"hát mang nhịp điệu cân bằng và tuân theo nhịp [T1I2M3E4_5S6I7G8N9A0T1U2R3E4], tạo nên chuyển động nhẹ nhàng và trôi chảy.")</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hát mang nhịp điệu cân bằng và tuân theo nhịp [T1I2M3E4_5S6I7G8N9A0T1U2R3E4], tạo nên chuyển động nhẹ nhàng và trôi chảy.</v>
      </c>
      <c r="D4463" s="2"/>
    </row>
    <row r="4464">
      <c r="A4464" s="1" t="s">
        <v>136</v>
      </c>
      <c r="B4464" s="1" t="s">
        <v>6667</v>
      </c>
      <c r="C4464" s="2" t="str">
        <f>IFERROR(__xludf.DUMMYFUNCTION("GOOGLETRANSLATE(B4464, ""en"", ""vi"")"),"Âm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"&amp;"của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[E1M2O"&amp;"3T4I5O6N7], khiến nó trở thành sự thể hiện mạnh mẽ về cảm xúc và tính nghệ thuật.")</f>
        <v>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[E1M2O3T4I5O6N7], khiến nó trở thành sự thể hiện mạnh mẽ về cảm xúc và tính nghệ thuật.</v>
      </c>
      <c r="D4464" s="2"/>
    </row>
    <row r="4465">
      <c r="A4465" s="1" t="s">
        <v>400</v>
      </c>
      <c r="B4465" s="1" t="s">
        <v>6668</v>
      </c>
      <c r="C4465" s="2" t="str">
        <f>IFERROR(__xludf.DUMMYFUNCTION("GOOGLETRANSLATE(B4465, ""en"", ""vi"")"),"Bài hát có thời gian phát là [T1M213] giây.")</f>
        <v>Bài hát có thời gian phát là [T1M213] giây.</v>
      </c>
      <c r="D4465" s="2"/>
    </row>
    <row r="4466">
      <c r="A4466" s="1" t="s">
        <v>414</v>
      </c>
      <c r="B4466" s="1" t="s">
        <v>6669</v>
      </c>
      <c r="C4466" s="2" t="str">
        <f>IFERROR(__xludf.DUMMYFUNCTION("GOOGLETRANSLATE(B4466, ""en"", ""vi"")"),"Phạm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nhạ"&amp;"c.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f>
        <v>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v>
      </c>
      <c r="D4466" s="2"/>
    </row>
    <row r="4467">
      <c r="A4467" s="1" t="s">
        <v>6670</v>
      </c>
      <c r="B4467" s="1" t="s">
        <v>6671</v>
      </c>
      <c r="C4467" s="2" t="str">
        <f>IFERROR(__xludf.DUMMYFUNCTION("GOOGLETRANSLATE(B4467, ""en"", ""vi"")"),"Âm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"&amp;"không thường thấy trong các bản nhạc tương tự thuộc phong cách [G1E2N3R4E5]. [I1N2S3T4R5U6M7E8N9T0S1] đóng một vai trò quan trọng trong bố cục này, bố cục này có tiết tấu nhanh và thể hiện ví dụ điển hình của phong cách [G1E2N3R4E5].")</f>
        <v>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không thường thấy trong các bản nhạc tương tự thuộc phong cách [G1E2N3R4E5]. [I1N2S3T4R5U6M7E8N9T0S1] đóng một vai trò quan trọng trong bố cục này, bố cục này có tiết tấu nhanh và thể hiện ví dụ điển hình của phong cách [G1E2N3R4E5].</v>
      </c>
      <c r="D4467" s="2"/>
    </row>
    <row r="4468">
      <c r="A4468" s="1" t="s">
        <v>100</v>
      </c>
      <c r="B4468" s="1" t="s">
        <v>6672</v>
      </c>
      <c r="C4468" s="2" t="str">
        <f>IFERROR(__xludf.DUMMYFUNCTION("GOOGLETRANSLATE(B4468, ""en"", ""vi"")"),"Việc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"&amp;"không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f>
        <v>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v>
      </c>
      <c r="D4468" s="2"/>
    </row>
    <row r="4469">
      <c r="A4469" s="1" t="s">
        <v>6673</v>
      </c>
      <c r="B4469" s="1" t="s">
        <v>6674</v>
      </c>
      <c r="C4469" s="2" t="str">
        <f>IFERROR(__xludf.DUMMYFUNCTION("GOOGLETRANSLATE(B4469, ""en"", ""vi"")"),"Phạm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nh"&amp;"ịp vừa phải, bài hát này trở nên phong phú hơn khi đưa vào [I1N2S3T4R5U6M7E8N9T0S1]. Không phù hợp với một [Ti0ME1 S2IG3NA4TU5R Tổng cộng.")</f>
        <v>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nhịp vừa phải, bài hát này trở nên phong phú hơn khi đưa vào [I1N2S3T4R5U6M7E8N9T0S1]. Không phù hợp với một [Ti0ME1 S2IG3NA4TU5R Tổng cộng.</v>
      </c>
      <c r="D4469" s="2"/>
    </row>
    <row r="4470">
      <c r="A4470" s="1" t="s">
        <v>2794</v>
      </c>
      <c r="B4470" s="1" t="s">
        <v>6675</v>
      </c>
      <c r="C4470" s="2" t="str">
        <f>IFERROR(__xludf.DUMMYFUNCTION("GOOGLETRANSLATE(B4470, ""en"", ""vi"")"),"Bài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đá"&amp;"o.")</f>
        <v>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đáo.</v>
      </c>
      <c r="D4470" s="2"/>
    </row>
    <row r="4471">
      <c r="A4471" s="1" t="s">
        <v>5045</v>
      </c>
      <c r="B4471" s="1" t="s">
        <v>6676</v>
      </c>
      <c r="C4471" s="2" t="str">
        <f>IFERROR(__xludf.DUMMYFUNCTION("GOOGLETRANSLATE(B4471, ""en"", ""vi"")"),"Âm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r"&amp;"a một bầu không khí khác biệt. Dựa trên [[T01I12M23E34_45S56I67G78N89A90T01U12R23E34]4 t5im6e 7si8gn9at0ur1e2], bài hát thể hiện những đặc điểm của phong cách [G1E2N3R4E5], bày tỏ lòng tôn kính đối với [A1R2T3I4S5T6].")</f>
        <v>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 một bầu không khí khác biệt. Dựa trên [[T01I12M23E34_45S56I67G78N89A90T01U12R23E34]4 t5im6e 7si8gn9at0ur1e2], bài hát thể hiện những đặc điểm của phong cách [G1E2N3R4E5], bày tỏ lòng tôn kính đối với [A1R2T3I4S5T6].</v>
      </c>
      <c r="D4471" s="2"/>
    </row>
    <row r="4472">
      <c r="A4472" s="1" t="s">
        <v>367</v>
      </c>
      <c r="B4472" s="1" t="s">
        <v>6677</v>
      </c>
      <c r="C4472" s="2" t="str">
        <f>IFERROR(__xludf.DUMMYFUNCTION("GOOGLETRANSLATE(B4472, ""en"", ""vi"")"),"[ke0y1]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nhau"&amp;",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bối"&amp;" cảnh cảm xúc của âm nhạc.")</f>
        <v>[ke0y1]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 cảnh cảm xúc của âm nhạc.</v>
      </c>
      <c r="D4472" s="2"/>
    </row>
    <row r="4473">
      <c r="A4473" s="1" t="s">
        <v>6678</v>
      </c>
      <c r="B4473" s="1" t="s">
        <v>6679</v>
      </c>
      <c r="C4473" s="2" t="str">
        <f>IFERROR(__xludf.DUMMYFUNCTION("GOOGLETRANSLATE(B4473, ""en"", ""vi"")"),"Loại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[T1I2M3E4_5S6I7G8N9A0T1U2R3E4"&amp;"] và được sáng tác để thể hiện [I1N2S3T4R5U6M7E8N9T0S1].")</f>
        <v>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 và được sáng tác để thể hiện [I1N2S3T4R5U6M7E8N9T0S1].</v>
      </c>
      <c r="D4473" s="2"/>
    </row>
    <row r="4474">
      <c r="A4474" s="1" t="s">
        <v>6680</v>
      </c>
      <c r="B4474" s="1" t="s">
        <v>6681</v>
      </c>
      <c r="C4474" s="2" t="str">
        <f>IFERROR(__xludf.DUMMYFUNCTION("GOOGLETRANSLATE(B4474, ""en"", ""vi"")"),"Đặc điểm nổi bật của dòng nhạc này được nhấn mạnh bởi dải cao độ trải dài [R1A2N3G4E5] [oc0ta1ve2s3], tạo thêm chiều sâu cho khả năng biểu đạt cảm xúc của nó. Ngoài ra, việc sử dụng [[K01E12Y23]3 k4ey5] mang lại âm thanh mạnh mẽ và đáng nhớ, góp phần tạo "&amp;"nên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nhạc. H"&amp;"ơn nữa, [te0mp1o2] nhanh chóng góp phần tạo nên chất lượng năng lượng tổng thể của tác phẩm, mang lại cảm giác [E1M2O3T4I5O6N7].")</f>
        <v>Đặc điểm nổi bật của dòng nhạc này được nhấn mạnh bởi dải cao độ trải dài [R1A2N3G4E5] [oc0ta1ve2s3], tạo thêm chiều sâu cho khả năng biểu đạt cảm xúc của nó. Ngoài ra, việc sử dụng [[K01E12Y23]3 k4ey5] mang lại âm thanh mạnh mẽ và đáng nhớ, góp phần tạo 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nhạc. Hơn nữa, [te0mp1o2] nhanh chóng góp phần tạo nên chất lượng năng lượng tổng thể của tác phẩm, mang lại cảm giác [E1M2O3T4I5O6N7].</v>
      </c>
      <c r="D4474" s="2"/>
    </row>
    <row r="4475">
      <c r="A4475" s="1" t="s">
        <v>333</v>
      </c>
      <c r="B4475" s="1" t="s">
        <v>6682</v>
      </c>
      <c r="C4475" s="2" t="str">
        <f>IFERROR(__xludf.DUMMYFUNCTION("GOOGLETRANSLATE(B4475, ""en"", ""vi"")"),"Bản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[I1N2S3T4R5U6M7E8N9T0S1"&amp;"] giúp nâng cao bố cục âm nhạc tổng thể. Theo nhịp [T1I2M3E4_5S6I7G8N9A0T1U2R3E4], bài hát duy trì nhịp nhanh, đồng thời phát ra [E1M2O3T4I5O6N7] để gợi lên phản ứng cảm xúc mạnh mẽ.")</f>
        <v>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 giúp nâng cao bố cục âm nhạc tổng thể. Theo nhịp [T1I2M3E4_5S6I7G8N9A0T1U2R3E4], bài hát duy trì nhịp nhanh, đồng thời phát ra [E1M2O3T4I5O6N7] để gợi lên phản ứng cảm xúc mạnh mẽ.</v>
      </c>
      <c r="D4475" s="2"/>
    </row>
    <row r="4476">
      <c r="A4476" s="1" t="s">
        <v>6683</v>
      </c>
      <c r="B4476" s="1" t="s">
        <v>6684</v>
      </c>
      <c r="C4476" s="2" t="str">
        <f>IFERROR(__xludf.DUMMYFUNCTION("GOOGLETRANSLATE(B4476, ""en"", ""vi"")"),"Âm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nhan"&amp;"h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bi"&amp;"ệt đúng với phong cách của [G1E2N3R4E5].")</f>
        <v>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biệt đúng với phong cách của [G1E2N3R4E5].</v>
      </c>
      <c r="D4476" s="2"/>
    </row>
    <row r="4477">
      <c r="A4477" s="1" t="s">
        <v>1173</v>
      </c>
      <c r="B4477" s="1" t="s">
        <v>6685</v>
      </c>
      <c r="C4477" s="2" t="str">
        <f>IFERROR(__xludf.DUMMYFUNCTION("GOOGLETRANSLATE(B4477, ""en"", ""vi"")"),"Âm nhạc được trình bày ở đây mang lại trải nghiệm nghe đa dạng và năng động, với dải cao độ trải dài [R1A2N3G4E5] [oc0ta1ve2s3]. Việc sử dụng [[K01E12Y23]3 k4ey5] sẽ tạo thêm hương vị độc đáo cho chế phẩm, tăng thêm sức hấp dẫn của nó. Ngoài ra, [te0mp1o2"&amp;"] trong bài hát này rất nhanh, tạo cảm giác cấp bách và tràn đầy năng lượng, càng làm tăng thêm tác động tổng thể của âm nhạc.")</f>
        <v>Âm nhạc được trình bày ở đây mang lại trải nghiệm nghe đa dạng và năng động, với dải cao độ trải dài [R1A2N3G4E5] [oc0ta1ve2s3]. Việc sử dụng [[K01E12Y23]3 k4ey5] sẽ tạo thêm hương vị độc đáo cho chế phẩm, tăng thêm sức hấp dẫn của nó. Ngoài ra, [te0mp1o2] trong bài hát này rất nhanh, tạo cảm giác cấp bách và tràn đầy năng lượng, càng làm tăng thêm tác động tổng thể của âm nhạc.</v>
      </c>
      <c r="D4477" s="2"/>
    </row>
    <row r="4478">
      <c r="A4478" s="1" t="s">
        <v>2004</v>
      </c>
      <c r="B4478" s="1" t="s">
        <v>6686</v>
      </c>
      <c r="C4478" s="2" t="str">
        <f>IFERROR(__xludf.DUMMYFUNCTION("GOOGLETRANSLATE(B4478, ""en"", ""vi"")"),"Bài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củ"&amp;"a bài hát.")</f>
        <v>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 bài hát.</v>
      </c>
      <c r="D4478" s="2"/>
    </row>
    <row r="4479">
      <c r="A4479" s="1" t="s">
        <v>6687</v>
      </c>
      <c r="B4479" s="1" t="s">
        <v>6688</v>
      </c>
      <c r="C4479" s="2" t="str">
        <f>IFERROR(__xludf.DUMMYFUNCTION("GOOGLETRANSLATE(B4479, ""en"", ""vi"")"),"Dải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"&amp;"phải và trải dài khoảng [[N01U12M23_34B45A56R67S78]8 b9ar0s1].")</f>
        <v>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phải và trải dài khoảng [[N01U12M23_34B45A56R67S78]8 b9ar0s1].</v>
      </c>
      <c r="D4479" s="2"/>
    </row>
    <row r="4480">
      <c r="A4480" s="1" t="s">
        <v>6689</v>
      </c>
      <c r="B4480" s="1" t="s">
        <v>6690</v>
      </c>
      <c r="C4480" s="2" t="str">
        <f>IFERROR(__xludf.DUMMYFUNCTION("GOOGLETRANSLATE(B4480, ""en"", ""vi"")"),"Bài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f>
        <v>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v>
      </c>
      <c r="D4480" s="2"/>
    </row>
    <row r="4481">
      <c r="A4481" s="1" t="s">
        <v>6691</v>
      </c>
      <c r="B4481" s="1" t="s">
        <v>6692</v>
      </c>
      <c r="C4481" s="2" t="str">
        <f>IFERROR(__xludf.DUMMYFUNCTION("GOOGLETRANSLATE(B4481, ""en"", ""vi"")"),"Đồng hồ đo của âm nhạc là [T1I2M3E4_5S6I7G8N9A0T1U2R3E4], mang lại cho nó một mẫu nhịp điệu đặc biệt. Mặc dù có nhịp vừa phải, bài hát đặc biệt này không có bất kỳ [I1N2S3T4R5U6M7E8N9T0S1] nào trong cách sắp xếp của nó.")</f>
        <v>Đồng hồ đo của âm nhạc là [T1I2M3E4_5S6I7G8N9A0T1U2R3E4], mang lại cho nó một mẫu nhịp điệu đặc biệt. Mặc dù có nhịp vừa phải, bài hát đặc biệt này không có bất kỳ [I1N2S3T4R5U6M7E8N9T0S1] nào trong cách sắp xếp của nó.</v>
      </c>
      <c r="D4481" s="2"/>
    </row>
    <row r="4482">
      <c r="A4482" s="1" t="s">
        <v>5008</v>
      </c>
      <c r="B4482" s="1" t="s">
        <v>6693</v>
      </c>
      <c r="C4482" s="2" t="str">
        <f>IFERROR(__xludf.DUMMYFUNCTION("GOOGLETRANSLATE(B4482, ""en"", ""vi"")"),"Đây là bài hát dài một giây [T1M213] chứa đầy [E1M2O3T4I5O6N7]. [te0mp1o2] của bản nhạc mềm mại và mượt mà, còn [ti0me1 s2ig3na4tu5re6] được chọn cho bài hát này là không chuẩn, tạo thêm nét độc đáo cho bố cục.")</f>
        <v>Đây là bài hát dài một giây [T1M213] chứa đầy [E1M2O3T4I5O6N7]. [te0mp1o2] của bản nhạc mềm mại và mượt mà, còn [ti0me1 s2ig3na4tu5re6] được chọn cho bài hát này là không chuẩn, tạo thêm nét độc đáo cho bố cục.</v>
      </c>
      <c r="D4482" s="2"/>
    </row>
    <row r="4483">
      <c r="A4483" s="1" t="s">
        <v>6694</v>
      </c>
      <c r="B4483" s="1" t="s">
        <v>6695</v>
      </c>
      <c r="C4483" s="2" t="str">
        <f>IFERROR(__xludf.DUMMYFUNCTION("GOOGLETRANSLATE(B4483, ""en"", ""vi"")"),"Bản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"&amp;"cảm nhận tổng thể của bản nhạc.")</f>
        <v>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cảm nhận tổng thể của bản nhạc.</v>
      </c>
      <c r="D4483" s="2"/>
    </row>
    <row r="4484">
      <c r="A4484" s="1" t="s">
        <v>1016</v>
      </c>
      <c r="B4484" s="1" t="s">
        <v>6696</v>
      </c>
      <c r="C4484" s="2" t="str">
        <f>IFERROR(__xludf.DUMMYFUNCTION("GOOGLETRANSLATE(B4484, ""en"", ""vi"")"),"Âm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t"&amp;"hiết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nghiệ"&amp;"m nghe mạnh mẽ và cảm động.")</f>
        <v>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nghiệm nghe mạnh mẽ và cảm động.</v>
      </c>
      <c r="D4484" s="2"/>
    </row>
    <row r="4485">
      <c r="A4485" s="1" t="s">
        <v>6697</v>
      </c>
      <c r="B4485" s="1" t="s">
        <v>6698</v>
      </c>
      <c r="C4485" s="2" t="str">
        <f>IFERROR(__xludf.DUMMYFUNCTION("GOOGLETRANSLATE(B4485, ""en"", ""vi"")"),"Bản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[I1N2S3T4R5U6M7E8N9T0S1]"&amp;"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f>
        <v>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v>
      </c>
      <c r="D4485" s="2"/>
    </row>
    <row r="4486">
      <c r="A4486" s="1" t="s">
        <v>4287</v>
      </c>
      <c r="B4486" s="1" t="s">
        <v>6699</v>
      </c>
      <c r="C4486" s="2" t="str">
        <f>IFERROR(__xludf.DUMMYFUNCTION("GOOGLETRANSLATE(B4486, ""en"", ""vi"")"),"Loại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[I1N2S3T4R5U6M7"&amp;"E8N9T0] là nhạc cụ quan trọng nhất được nghe trong phần giai điệu, làm tăng thêm cảm giác tràn đầy năng lượng cho bài hát. Nhìn chung, sự kết hợp giữa phạm vi cao độ, [ke0y1], [te0mp1o2] và nhạc cụ của bản nhạc này tạo ra trải nghiệm nghe thú vị.")</f>
        <v>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[I1N2S3T4R5U6M7E8N9T0] là nhạc cụ quan trọng nhất được nghe trong phần giai điệu, làm tăng thêm cảm giác tràn đầy năng lượng cho bài hát. Nhìn chung, sự kết hợp giữa phạm vi cao độ, [ke0y1], [te0mp1o2] và nhạc cụ của bản nhạc này tạo ra trải nghiệm nghe thú vị.</v>
      </c>
      <c r="D4486" s="2"/>
    </row>
    <row r="4487">
      <c r="A4487" s="1" t="s">
        <v>6700</v>
      </c>
      <c r="B4487" s="1" t="s">
        <v>6701</v>
      </c>
      <c r="C4487" s="2" t="str">
        <f>IFERROR(__xludf.DUMMYFUNCTION("GOOGLETRANSLATE(B4487, ""en"", ""vi"")"),"Đoạn nhạc thể hiện phạm vi cao độ trong [R1A2N3G4E5] [oc0ta1ve2s3] và có [te0mp1o2] vừa phải. Ngoài ra, nó nổi bật so với âm thanh [G1E2N3R4E5] thông thường, mang đến trải nghiệm nghe độc ​​đáo.")</f>
        <v>Đoạn nhạc thể hiện phạm vi cao độ trong [R1A2N3G4E5] [oc0ta1ve2s3] và có [te0mp1o2] vừa phải. Ngoài ra, nó nổi bật so với âm thanh [G1E2N3R4E5] thông thường, mang đến trải nghiệm nghe độc ​​đáo.</v>
      </c>
      <c r="D4487" s="2"/>
    </row>
    <row r="4488">
      <c r="A4488" s="1" t="s">
        <v>395</v>
      </c>
      <c r="B4488" s="1" t="s">
        <v>6702</v>
      </c>
      <c r="C4488" s="2" t="str">
        <f>IFERROR(__xludf.DUMMYFUNCTION("GOOGLETRANSLATE(B4488, ""en"", ""vi"")"),"Bài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Đ"&amp;"iều thú vị là bài hát đã chọn không kết hợp [I1N2S3T4R5U6M7E8N9T0S1]. Nhịp điệu của âm nhạc là [T1I2M3E4_5S6I7G8N9A0T1U2R3E4], điều này làm tăng thêm không khí tổng thể của bài hát.")</f>
        <v>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Điều thú vị là bài hát đã chọn không kết hợp [I1N2S3T4R5U6M7E8N9T0S1]. Nhịp điệu của âm nhạc là [T1I2M3E4_5S6I7G8N9A0T1U2R3E4], điều này làm tăng thêm không khí tổng thể của bài hát.</v>
      </c>
      <c r="D4488" s="2"/>
    </row>
    <row r="4489">
      <c r="A4489" s="1" t="s">
        <v>6703</v>
      </c>
      <c r="B4489" s="1" t="s">
        <v>6704</v>
      </c>
      <c r="C4489" s="2" t="str">
        <f>IFERROR(__xludf.DUMMYFUNCTION("GOOGLETRANSLATE(B4489, ""en"", ""vi"")"),"Bài hát có tiết tấu vừa phải, kích thích vô cùng. Phạm vi cao độ của nó nằm trong [R1A2N3G4E5] [oc0ta1ve2s3] và nó không có tính năng [I1N2S3T4R5U6M7E8N9T0S1].")</f>
        <v>Bài hát có tiết tấu vừa phải, kích thích vô cùng. Phạm vi cao độ của nó nằm trong [R1A2N3G4E5] [oc0ta1ve2s3] và nó không có tính năng [I1N2S3T4R5U6M7E8N9T0S1].</v>
      </c>
      <c r="D4489" s="2"/>
    </row>
    <row r="4490">
      <c r="A4490" s="1" t="s">
        <v>3818</v>
      </c>
      <c r="B4490" s="1" t="s">
        <v>6705</v>
      </c>
      <c r="C4490" s="2" t="str">
        <f>IFERROR(__xludf.DUMMYFUNCTION("GOOGLETRANSLATE(B4490, ""en"", ""vi"")"),"Lựa chọn [[K01E12Y23]3 k4ey5] của bản nhạc này mang lại trải nghiệm quyến rũ và đáng nhớ, đại diện cho âm thanh [G1E2N3R4E5] điển hình, đồng thời không có [I1N2S3T4R5U6M7E8N9T0S1].")</f>
        <v>Lựa chọn [[K01E12Y23]3 k4ey5] của bản nhạc này mang lại trải nghiệm quyến rũ và đáng nhớ, đại diện cho âm thanh [G1E2N3R4E5] điển hình, đồng thời không có [I1N2S3T4R5U6M7E8N9T0S1].</v>
      </c>
      <c r="D4490" s="2"/>
    </row>
    <row r="4491">
      <c r="A4491" s="1" t="s">
        <v>27</v>
      </c>
      <c r="B4491" s="1" t="s">
        <v>6706</v>
      </c>
      <c r="C4491" s="2" t="str">
        <f>IFERROR(__xludf.DUMMYFUNCTION("GOOGLETRANSLATE(B4491, ""en"", ""vi"")"),"Bản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[I1N2S3T4R5U6"&amp;"M7E8N9T0S1] vào nhạc.")</f>
        <v>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[I1N2S3T4R5U6M7E8N9T0S1] vào nhạc.</v>
      </c>
      <c r="D4491" s="2"/>
    </row>
    <row r="4492">
      <c r="A4492" s="1" t="s">
        <v>53</v>
      </c>
      <c r="B4492" s="1" t="s">
        <v>6707</v>
      </c>
      <c r="C4492" s="2" t="str">
        <f>IFERROR(__xludf.DUMMYFUNCTION("GOOGLETRANSLATE(B4492, ""en"", ""vi"")"),"Loại nhạc này mang đến trải nghiệm nghe độc ​​đáo và đáng nhớ với dải cao độ [R1A2N3G4E5] [oc0ta1ve2s3] và sử dụng [[K01E12Y23]3 k4ey5], tạo ra bảng âm thanh phong phú và sống động.")</f>
        <v>Loại nhạc này mang đến trải nghiệm nghe độc ​​đáo và đáng nhớ với dải cao độ [R1A2N3G4E5] [oc0ta1ve2s3] và sử dụng [[K01E12Y23]3 k4ey5], tạo ra bảng âm thanh phong phú và sống động.</v>
      </c>
      <c r="D4492" s="2"/>
    </row>
    <row r="4493">
      <c r="A4493" s="1" t="s">
        <v>2372</v>
      </c>
      <c r="B4493" s="1" t="s">
        <v>6708</v>
      </c>
      <c r="C4493" s="2" t="str">
        <f>IFERROR(__xludf.DUMMYFUNCTION("GOOGLETRANSLATE(B4493, ""en"", ""vi"")"),"Bài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đán"&amp;"g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"&amp;"nhạc này đóng vai trò là đại diện tiêu biểu cho phong cách [G1E2N3R4E5], thể hiện những đặc điểm độc đáo và mang lại trải nghiệm nghe khó quên.")</f>
        <v>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nhạc này đóng vai trò là đại diện tiêu biểu cho phong cách [G1E2N3R4E5], thể hiện những đặc điểm độc đáo và mang lại trải nghiệm nghe khó quên.</v>
      </c>
      <c r="D4493" s="2"/>
    </row>
    <row r="4494">
      <c r="A4494" s="1" t="s">
        <v>989</v>
      </c>
      <c r="B4494" s="1" t="s">
        <v>6709</v>
      </c>
      <c r="C4494" s="2" t="str">
        <f>IFERROR(__xludf.DUMMYFUNCTION("GOOGLETRANSLATE(B4494, ""en"", ""vi"")"),"Phạm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"&amp;"nên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nh"&amp;"ạc.")</f>
        <v>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nhạc.</v>
      </c>
      <c r="D4494" s="2"/>
    </row>
    <row r="4495">
      <c r="A4495" s="1" t="s">
        <v>6710</v>
      </c>
      <c r="B4495" s="1" t="s">
        <v>6711</v>
      </c>
      <c r="C4495" s="2" t="str">
        <f>IFERROR(__xludf.DUMMYFUNCTION("GOOGLETRANSLATE(B4495, ""en"", ""vi"")"),"Loại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n"&amp;"hanh nhưng nhịp điệu trong bài hát này rất dễ chịu. Điều thú vị là bạn sẽ không nghe thấy bất kỳ [I1N2S3T4R5U6M7E8N9T0S1] nào trong bài hát này. Cuối cùng, độ dài của bài hát là [T1M213] giây, giúp người nghe hoàn toàn đắm chìm trong âm thanh quyến rũ.")</f>
        <v>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nhanh nhưng nhịp điệu trong bài hát này rất dễ chịu. Điều thú vị là bạn sẽ không nghe thấy bất kỳ [I1N2S3T4R5U6M7E8N9T0S1] nào trong bài hát này. Cuối cùng, độ dài của bài hát là [T1M213] giây, giúp người nghe hoàn toàn đắm chìm trong âm thanh quyến rũ.</v>
      </c>
      <c r="D4495" s="2"/>
    </row>
    <row r="4496">
      <c r="A4496" s="1" t="s">
        <v>483</v>
      </c>
      <c r="B4496" s="1" t="s">
        <v>6712</v>
      </c>
      <c r="C4496" s="2" t="str">
        <f>IFERROR(__xludf.DUMMYFUNCTION("GOOGLETRANSLATE(B4496, ""en"", ""vi"")"),"Âm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"&amp;"ở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củ"&amp;"a nó cũng là một tính năng đáng chú ý. Tổng cộng, bài hát dài [T1M213] giây và phong cách của nó phản ánh mối liên hệ sâu sắc với nguồn gốc của thể loại này.")</f>
        <v>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 nó cũng là một tính năng đáng chú ý. Tổng cộng, bài hát dài [T1M213] giây và phong cách của nó phản ánh mối liên hệ sâu sắc với nguồn gốc của thể loại này.</v>
      </c>
      <c r="D4496" s="2"/>
    </row>
    <row r="4497">
      <c r="A4497" s="1" t="s">
        <v>3763</v>
      </c>
      <c r="B4497" s="1" t="s">
        <v>6713</v>
      </c>
      <c r="C4497" s="2" t="str">
        <f>IFERROR(__xludf.DUMMYFUNCTION("GOOGLETRANSLATE(B4497, ""en"", ""vi"")"),"[[K01E12Y23]3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"&amp;"[I1N2S3T4R5U6M7E8N9T0S1], nhưng nó được trình diễn với tốc độ nhanh với [[N01U12M23_34B45A56R67S78]8 b9ar0s1] có thể nghe xuyên suốt.")</f>
        <v>[[K01E12Y23]3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[I1N2S3T4R5U6M7E8N9T0S1], nhưng nó được trình diễn với tốc độ nhanh với [[N01U12M23_34B45A56R67S78]8 b9ar0s1] có thể nghe xuyên suốt.</v>
      </c>
      <c r="D4497" s="2"/>
    </row>
    <row r="4498">
      <c r="A4498" s="1" t="s">
        <v>487</v>
      </c>
      <c r="B4498" s="1" t="s">
        <v>6714</v>
      </c>
      <c r="C4498" s="2" t="str">
        <f>IFERROR(__xludf.DUMMYFUNCTION("GOOGLETRANSLATE(B4498, ""en"", ""vi"")"),"Bài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thể"&amp;"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v"&amp;"ới tốc độ nhanh đòi hỏi kỹ năng, sự tập trung và hiểu biết sâu sắc về âm nhạc.")</f>
        <v>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với tốc độ nhanh đòi hỏi kỹ năng, sự tập trung và hiểu biết sâu sắc về âm nhạc.</v>
      </c>
      <c r="D4498" s="2"/>
    </row>
    <row r="4499">
      <c r="A4499" s="1" t="s">
        <v>200</v>
      </c>
      <c r="B4499" s="1" t="s">
        <v>6715</v>
      </c>
      <c r="C4499" s="2" t="str">
        <f>IFERROR(__xludf.DUMMYFUNCTION("GOOGLETRANSLATE(B4499, ""en"", ""vi"")"),"Bản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[R1A2N"&amp;"3G4E5]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bố"&amp;" cục, vì chúng đóng vai trò quan trọng trong việc định hình đặc điểm và giai điệu tổng thể của bố cục.")</f>
        <v>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 cục, vì chúng đóng vai trò quan trọng trong việc định hình đặc điểm và giai điệu tổng thể của bố cục.</v>
      </c>
      <c r="D4499" s="2"/>
    </row>
    <row r="4500">
      <c r="A4500" s="1" t="s">
        <v>906</v>
      </c>
      <c r="B4500" s="1" t="s">
        <v>6716</v>
      </c>
      <c r="C4500" s="2" t="str">
        <f>IFERROR(__xludf.DUMMYFUNCTION("GOOGLETRANSLATE(B4500, ""en"", ""vi"")"),"[ti0me1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cho"&amp;" bài hát, khiến nó nổi bật so với các phần khác. Nó cũng có thể đặt ra một thách thức đối với các nhạc sĩ đã quen chơi các loại [ti0me1 s2ig3na4tu5re6] truyền thống hơn, vì họ có thể cần điều chỉnh phong cách chơi và thời gian của mình để phù hợp với nhữn"&amp;"g thay đổi trong âm nhạc. Bất chấp bản chất độc đáo của nó, một [ti0me1 s2ig3na4tu5re6] khác thường có thể tăng thêm yếu tố sáng tạo và sự thú vị cho một bản nhạc, khiến bản nhạc trở nên đáng nhớ và thú vị hơn khi nghe.")</f>
        <v>[ti0me1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 bài hát, khiến nó nổi bật so với các phần khác. Nó cũng có thể đặt ra một thách thức đối với các nhạc sĩ đã quen chơi các loại [ti0me1 s2ig3na4tu5re6] truyền thống hơn, vì họ có thể cần điều chỉnh phong cách chơi và thời gian của mình để phù hợp với những thay đổi trong âm nhạc. Bất chấp bản chất độc đáo của nó, một [ti0me1 s2ig3na4tu5re6] khác thường có thể tăng thêm yếu tố sáng tạo và sự thú vị cho một bản nhạc, khiến bản nhạc trở nên đáng nhớ và thú vị hơn khi nghe.</v>
      </c>
      <c r="D4500" s="2"/>
    </row>
    <row r="4501">
      <c r="A4501" s="1" t="s">
        <v>398</v>
      </c>
      <c r="B4501" s="1" t="s">
        <v>6717</v>
      </c>
      <c r="C4501" s="2" t="str">
        <f>IFERROR(__xludf.DUMMYFUNCTION("GOOGLETRANSLATE(B4501, ""en"", ""vi"")"),"Đây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s2"&amp;"ig3na4tu5re6], cũng như cảm nhận và nhịp điệu chung của âm nhạc. Cho dù đó là một bài hát có nhịp độ nhanh, tràn đầy năng lượng hay một bản ballad chậm rãi, u sầu thì [ti0me1 s2ig3na4tu5re6] đều đóng một vai trò quan trọng trong việc xác định cấu trúc âm "&amp;"nhạc và thiết lập giai điệu cho bản nhạc.")</f>
        <v>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s2ig3na4tu5re6], cũng như cảm nhận và nhịp điệu chung của âm nhạc. Cho dù đó là một bài hát có nhịp độ nhanh, tràn đầy năng lượng hay một bản ballad chậm rãi, u sầu thì [ti0me1 s2ig3na4tu5re6] đều đóng một vai trò quan trọng trong việc xác định cấu trúc âm nhạc và thiết lập giai điệu cho bản nhạc.</v>
      </c>
      <c r="D4501" s="2"/>
    </row>
    <row r="4502">
      <c r="A4502" s="1" t="s">
        <v>6718</v>
      </c>
      <c r="B4502" s="1" t="s">
        <v>6719</v>
      </c>
      <c r="C4502" s="2" t="str">
        <f>IFERROR(__xludf.DUMMYFUNCTION("GOOGLETRANSLATE(B4502, ""en"", ""vi"")"),"Việc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c"&amp;"ó [[N01U12M23_34B45A56R67S78]8 b9ar0s1] thấm đẫm các quy ước trong thể loại của nó. Nhìn chung, [ke0y1], [te0mp1o2], nhạc cụ và phong cách của âm nhạc phối hợp với nhau để tạo ra trải nghiệm âm nhạc gắn kết và hấp dẫn.")</f>
        <v>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có [[N01U12M23_34B45A56R67S78]8 b9ar0s1] thấm đẫm các quy ước trong thể loại của nó. Nhìn chung, [ke0y1], [te0mp1o2], nhạc cụ và phong cách của âm nhạc phối hợp với nhau để tạo ra trải nghiệm âm nhạc gắn kết và hấp dẫn.</v>
      </c>
      <c r="D4502" s="2"/>
    </row>
    <row r="4503">
      <c r="A4503" s="1" t="s">
        <v>35</v>
      </c>
      <c r="B4503" s="1" t="s">
        <v>6720</v>
      </c>
      <c r="C4503" s="2" t="str">
        <f>IFERROR(__xludf.DUMMYFUNCTION("GOOGLETRANSLATE(B4503, ""en"", ""vi"")"),"Bài hát này không sử dụng nhạc cụ, phát trong [T1M213] giây.")</f>
        <v>Bài hát này không sử dụng nhạc cụ, phát trong [T1M213] giây.</v>
      </c>
      <c r="D4503" s="2"/>
    </row>
    <row r="4504">
      <c r="A4504" s="1" t="s">
        <v>4234</v>
      </c>
      <c r="B4504" s="1" t="s">
        <v>6721</v>
      </c>
      <c r="C4504" s="2" t="str">
        <f>IFERROR(__xludf.DUMMYFUNCTION("GOOGLETRANSLATE(B4504, ""en"", ""vi"")"),"Dải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"&amp;"trên [[T01I12M23E34_45S56I67G78N89A90T01U12R23E34]4 t5im6e 7si8gn9at0ur1e2]. Mặc dù mang phong cách [G1E2N3R4E5] nhưng bài hát này không phản ánh những quy ước âm nhạc thông thường. Với [[N01U12M23_34B45A56R67S78]8 b9ar0s1] trong phần sáng tác, bài hát nà"&amp;"y có cách sắp xếp độc đáo khiến nó trở nên khác biệt so với các bài hát khác cùng thể loại.")</f>
        <v>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trên [[T01I12M23E34_45S56I67G78N89A90T01U12R23E34]4 t5im6e 7si8gn9at0ur1e2]. Mặc dù mang phong cách [G1E2N3R4E5] nhưng bài hát này không phản ánh những quy ước âm nhạc thông thường. Với [[N01U12M23_34B45A56R67S78]8 b9ar0s1] trong phần sáng tác, bài hát này có cách sắp xếp độc đáo khiến nó trở nên khác biệt so với các bài hát khác cùng thể loại.</v>
      </c>
      <c r="D4504" s="2"/>
    </row>
    <row r="4505">
      <c r="A4505" s="1" t="s">
        <v>352</v>
      </c>
      <c r="B4505" s="1" t="s">
        <v>6722</v>
      </c>
      <c r="C4505" s="2" t="str">
        <f>IFERROR(__xludf.DUMMYFUNCTION("GOOGLETRANSLATE(B4505, ""en"", ""vi"")"),"Âm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[T1M213"&amp;"]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f>
        <v>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v>
      </c>
      <c r="D4505" s="2"/>
    </row>
    <row r="4506">
      <c r="A4506" s="1" t="s">
        <v>4445</v>
      </c>
      <c r="B4506" s="1" t="s">
        <v>6723</v>
      </c>
      <c r="C4506" s="2" t="str">
        <f>IFERROR(__xludf.DUMMYFUNCTION("GOOGLETRANSLATE(B4506, ""en"", ""vi"")"),"Âm nhạc trong bài hát này được đặc trưng bởi một số yếu tố độc đáo. Thứ nhất, phạm vi cao độ bao gồm [R1A2N3G4E5] [oc0ta1ve2s3], tạo thêm chiều sâu cảm xúc riêng biệt cho âm nhạc. Ngoài ra, việc sử dụng [[K01E12Y23]3 k4ey5] tạo ra một bầu không khí cụ thể"&amp;", trong khi sự vắng mặt của [I1N2S3T4R5U6M7E8N9T0S1] càng định hình phần nhạc cụ của bài hát. Nhạc được phát ở mức vừa phải [te0mp1o2], sử dụng [[T01I12M23E34_45S56I67G78N89A90T01U12R23E34]4 t5im6e 7si8gn9at0ur1e2] và có thể đếm được [[N01U12M23_34B45A56R"&amp;"67S78]8 b9ar0s1] trong đường đua. Nhìn chung, âm thanh của bài hát này mang đậm phong cách [G1E2N3R4E5] thông thường, khiến nó trở thành một ví dụ đáng chú ý của thể loại này.")</f>
        <v>Âm nhạc trong bài hát này được đặc trưng bởi một số yếu tố độc đáo. Thứ nhất, phạm vi cao độ bao gồm [R1A2N3G4E5] [oc0ta1ve2s3], tạo thêm chiều sâu cảm xúc riêng biệt cho âm nhạc. Ngoài ra, việc sử dụng [[K01E12Y23]3 k4ey5] tạo ra một bầu không khí cụ thể, trong khi sự vắng mặt của [I1N2S3T4R5U6M7E8N9T0S1] càng định hình phần nhạc cụ của bài hát. Nhạc được phát ở mức vừa phải [te0mp1o2], sử dụng [[T01I12M23E34_45S56I67G78N89A90T01U12R23E34]4 t5im6e 7si8gn9at0ur1e2] và có thể đếm được [[N01U12M23_34B45A56R67S78]8 b9ar0s1] trong đường đua. Nhìn chung, âm thanh của bài hát này mang đậm phong cách [G1E2N3R4E5] thông thường, khiến nó trở thành một ví dụ đáng chú ý của thể loại này.</v>
      </c>
      <c r="D4506" s="2"/>
    </row>
    <row r="4507">
      <c r="A4507" s="1" t="s">
        <v>6724</v>
      </c>
      <c r="B4507" s="1" t="s">
        <v>6725</v>
      </c>
      <c r="C4507" s="2" t="str">
        <f>IFERROR(__xludf.DUMMYFUNCTION("GOOGLETRANSLATE(B4507, ""en"", ""vi"")"),"Loại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[I1N2S3T4R"&amp;"5U6M7E8N9T0S1]. Nhạc cụ chính cho bản giai điệu là [I1N2S3T4R5U6M7E8N9T0].")</f>
        <v>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[I1N2S3T4R5U6M7E8N9T0S1]. Nhạc cụ chính cho bản giai điệu là [I1N2S3T4R5U6M7E8N9T0].</v>
      </c>
      <c r="D4507" s="2"/>
    </row>
    <row r="4508">
      <c r="A4508" s="1" t="s">
        <v>6726</v>
      </c>
      <c r="B4508" s="1" t="s">
        <v>6727</v>
      </c>
      <c r="C4508" s="2" t="str">
        <f>IFERROR(__xludf.DUMMYFUNCTION("GOOGLETRANSLATE(B4508, ""en"", ""vi"")"),"[[K01E12Y23]3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dà"&amp;"i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"&amp;"qua ranh giới của các thể loại âm nhạc truyền thống để tạo ra thứ gì đó mới mẻ và thú vị.")</f>
        <v>[[K01E12Y23]3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qua ranh giới của các thể loại âm nhạc truyền thống để tạo ra thứ gì đó mới mẻ và thú vị.</v>
      </c>
      <c r="D4508" s="2"/>
    </row>
    <row r="4509">
      <c r="A4509" s="1" t="s">
        <v>1662</v>
      </c>
      <c r="B4509" s="1" t="s">
        <v>6728</v>
      </c>
      <c r="C4509" s="2" t="str">
        <f>IFERROR(__xludf.DUMMYFUNCTION("GOOGLETRANSLATE(B4509, ""en"", ""vi"")"),"Âm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h"&amp;"át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N"&amp;"hìn chung, những yếu tố này kết hợp với nhau để tạo ra trải nghiệm âm nhạc đặc biệt và thú vị.")</f>
        <v>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Nhìn chung, những yếu tố này kết hợp với nhau để tạo ra trải nghiệm âm nhạc đặc biệt và thú vị.</v>
      </c>
      <c r="D4509" s="2"/>
    </row>
    <row r="4510">
      <c r="A4510" s="1" t="s">
        <v>53</v>
      </c>
      <c r="B4510" s="1" t="s">
        <v>6729</v>
      </c>
      <c r="C4510" s="2" t="str">
        <f>IFERROR(__xludf.DUMMYFUNCTION("GOOGLETRANSLATE(B4510, ""en"", ""vi"")"),"Phạm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n"&amp;"hạc này, nâng cao hơn nữa khả năng biểu cảm của nó. Sự kết hợp của những yếu tố này tạo nên một phong cách âm nhạc đặc biệt, nhấn mạnh sự tinh tế và sắc thái hơn là độ phức tạp về mặt kỹ thuật.")</f>
        <v>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nhạc này, nâng cao hơn nữa khả năng biểu cảm của nó. Sự kết hợp của những yếu tố này tạo nên một phong cách âm nhạc đặc biệt, nhấn mạnh sự tinh tế và sắc thái hơn là độ phức tạp về mặt kỹ thuật.</v>
      </c>
      <c r="D4510" s="2"/>
    </row>
    <row r="4511">
      <c r="A4511" s="1" t="s">
        <v>400</v>
      </c>
      <c r="B4511" s="1" t="s">
        <v>6730</v>
      </c>
      <c r="C4511" s="2" t="str">
        <f>IFERROR(__xludf.DUMMYFUNCTION("GOOGLETRANSLATE(B4511, ""en"", ""vi"")"),"Bài hát này có độ dài [T1M213] giây.")</f>
        <v>Bài hát này có độ dài [T1M213] giây.</v>
      </c>
      <c r="D4511" s="2"/>
    </row>
    <row r="4512">
      <c r="A4512" s="1" t="s">
        <v>3234</v>
      </c>
      <c r="B4512" s="1" t="s">
        <v>6731</v>
      </c>
      <c r="C4512" s="2" t="str">
        <f>IFERROR(__xludf.DUMMYFUNCTION("GOOGLETRANSLATE(B4512, ""en"", ""vi"")"),"Bản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ng"&amp;"hiệm sống động. Với thời lượng [T1M213] giây, bài hát này không có bất kỳ [I1N2S3T4R5U6M7E8N9T0S1] nào và có [ti0me1 s2ig3na4tu5re6 o7f 8[T91I02M13E24_35S46I57G68N79A80T91U02R13E24]3].")</f>
        <v>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nghiệm sống động. Với thời lượng [T1M213] giây, bài hát này không có bất kỳ [I1N2S3T4R5U6M7E8N9T0S1] nào và có [ti0me1 s2ig3na4tu5re6 o7f 8[T91I02M13E24_35S46I57G68N79A80T91U02R13E24]3].</v>
      </c>
      <c r="D4512" s="2"/>
    </row>
    <row r="4513">
      <c r="A4513" s="1" t="s">
        <v>6732</v>
      </c>
      <c r="B4513" s="1" t="s">
        <v>6733</v>
      </c>
      <c r="C4513" s="2" t="str">
        <f>IFERROR(__xludf.DUMMYFUNCTION("GOOGLETRANSLATE(B4513, ""en"", ""vi"")"),"Nhịp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nhờ"&amp;" những đặc điểm không điển hình của thể loại [G1E2N3R4E5].")</f>
        <v>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 những đặc điểm không điển hình của thể loại [G1E2N3R4E5].</v>
      </c>
      <c r="D4513" s="2"/>
    </row>
    <row r="4514">
      <c r="A4514" s="1" t="s">
        <v>6734</v>
      </c>
      <c r="B4514" s="1" t="s">
        <v>6735</v>
      </c>
      <c r="C4514" s="2" t="str">
        <f>IFERROR(__xludf.DUMMYFUNCTION("GOOGLETRANSLATE(B4514, ""en"", ""vi"")"),"Nhạc có kích thước vừa phải [te0mp1o2] và độ dài [T1M213] giây. Nó chứa đầy [E1M2O3T4I5O6N7] và nhịp điệu của nó không quá nhanh hoặc quá chậm.")</f>
        <v>Nhạc có kích thước vừa phải [te0mp1o2] và độ dài [T1M213] giây. Nó chứa đầy [E1M2O3T4I5O6N7] và nhịp điệu của nó không quá nhanh hoặc quá chậm.</v>
      </c>
      <c r="D4514" s="2"/>
    </row>
    <row r="4515">
      <c r="A4515" s="1" t="s">
        <v>992</v>
      </c>
      <c r="B4515" s="1" t="s">
        <v>6736</v>
      </c>
      <c r="C4515" s="2" t="str">
        <f>IFERROR(__xludf.DUMMYFUNCTION("GOOGLETRANSLATE(B4515, ""en"", ""vi"")"),"Phạm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[T"&amp;"1I2M3E4_5S6I7G8N9A0T1U2R3E4], góp phần tạo nên cấu trúc nhịp điệu và âm thanh độc đáo. Cùng với nhau, những yếu tố này kết hợp với nhau để tạo thành một trải nghiệm âm nhạc gắn kết vừa đáng nhớ vừa hấp dẫn.")</f>
        <v>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[T1I2M3E4_5S6I7G8N9A0T1U2R3E4], góp phần tạo nên cấu trúc nhịp điệu và âm thanh độc đáo. Cùng với nhau, những yếu tố này kết hợp với nhau để tạo thành một trải nghiệm âm nhạc gắn kết vừa đáng nhớ vừa hấp dẫn.</v>
      </c>
      <c r="D4515" s="2"/>
    </row>
    <row r="4516">
      <c r="A4516" s="1" t="s">
        <v>4218</v>
      </c>
      <c r="B4516" s="1" t="s">
        <v>6737</v>
      </c>
      <c r="C4516" s="2" t="str">
        <f>IFERROR(__xludf.DUMMYFUNCTION("GOOGLETRANSLATE(B4516, ""en"", ""vi"")"),"[[K01E12Y23]3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[I1N2"&amp;"S3T4R5U6M7E8N9T0S1] không phải là một phần của nhạc cụ. Tuy có [te0mp1o2] nhanh nhưng bài hát lại có nhịp độ chậm và tỏa ra [E1M2O3T4I5O6N7], khiến nó trở thành một bản nhạc độc đáo và đáng nhớ.")</f>
        <v>[[K01E12Y23]3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[I1N2S3T4R5U6M7E8N9T0S1] không phải là một phần của nhạc cụ. Tuy có [te0mp1o2] nhanh nhưng bài hát lại có nhịp độ chậm và tỏa ra [E1M2O3T4I5O6N7], khiến nó trở thành một bản nhạc độc đáo và đáng nhớ.</v>
      </c>
      <c r="D4516" s="2"/>
    </row>
    <row r="4517">
      <c r="A4517" s="1" t="s">
        <v>1195</v>
      </c>
      <c r="B4517" s="1" t="s">
        <v>6738</v>
      </c>
      <c r="C4517" s="2" t="str">
        <f>IFERROR(__xludf.DUMMYFUNCTION("GOOGLETRANSLATE(B4517, ""en"", ""vi"")"),"Loại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đ"&amp;"ộng,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nhạc"&amp;" này không bám rễ chắc chắn vào truyền thống của bất kỳ thể loại cụ thể nào. Thành phần của nó bao gồm [[N01U12M23_34B45A56R67S78]8 b9ar0s1], tạo nên một bản phối âm nhạc đặc biệt.")</f>
        <v>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 này không bám rễ chắc chắn vào truyền thống của bất kỳ thể loại cụ thể nào. Thành phần của nó bao gồm [[N01U12M23_34B45A56R67S78]8 b9ar0s1], tạo nên một bản phối âm nhạc đặc biệt.</v>
      </c>
      <c r="D4517" s="2"/>
    </row>
    <row r="4518">
      <c r="A4518" s="1" t="s">
        <v>57</v>
      </c>
      <c r="B4518" s="1" t="s">
        <v>6739</v>
      </c>
      <c r="C4518" s="2" t="str">
        <f>IFERROR(__xludf.DUMMYFUNCTION("GOOGLETRANSLATE(B4518, ""en"", ""vi"")"),"Sáng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q"&amp;"uay trở lại.")</f>
        <v>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quay trở lại.</v>
      </c>
      <c r="D4518" s="2"/>
    </row>
    <row r="4519">
      <c r="A4519" s="1" t="s">
        <v>6740</v>
      </c>
      <c r="B4519" s="1" t="s">
        <v>6741</v>
      </c>
      <c r="C4519" s="2" t="str">
        <f>IFERROR(__xludf.DUMMYFUNCTION("GOOGLETRANSLATE(B4519, ""en"", ""vi"")"),"Bài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d"&amp;"ụng [ti0me1 s2ig3na4tu5re6 o7f 8[T91I02M13E24_35S46I57G68N79A80T91U02R13E24]3]. Tổng cộng, bài hát bao gồm [[N01U12M23_34B45A56R67S78]8 b9ar0s1], thể hiện cách sáng tác âm nhạc phức tạp và cách tiếp cận thử nghiệm.")</f>
        <v>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dụng [ti0me1 s2ig3na4tu5re6 o7f 8[T91I02M13E24_35S46I57G68N79A80T91U02R13E24]3]. Tổng cộng, bài hát bao gồm [[N01U12M23_34B45A56R67S78]8 b9ar0s1], thể hiện cách sáng tác âm nhạc phức tạp và cách tiếp cận thử nghiệm.</v>
      </c>
      <c r="D4519" s="2"/>
    </row>
    <row r="4520">
      <c r="A4520" s="1" t="s">
        <v>6742</v>
      </c>
      <c r="B4520" s="1" t="s">
        <v>6743</v>
      </c>
      <c r="C4520" s="2" t="str">
        <f>IFERROR(__xludf.DUMMYFUNCTION("GOOGLETRANSLATE(B4520, ""en"", ""vi"")"),"Âm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k4e"&amp;"y5] sẽ mang lại trải nghiệm quyến rũ và đáng nhớ. Nhìn chung, sự kết hợp của các yếu tố âm nhạc này tạo ra trải nghiệm nghe gắn kết và mạnh mẽ.")</f>
        <v>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k4ey5] sẽ mang lại trải nghiệm quyến rũ và đáng nhớ. Nhìn chung, sự kết hợp của các yếu tố âm nhạc này tạo ra trải nghiệm nghe gắn kết và mạnh mẽ.</v>
      </c>
      <c r="D4520" s="2"/>
    </row>
    <row r="4521">
      <c r="A4521" s="1" t="s">
        <v>1011</v>
      </c>
      <c r="B4521" s="1" t="s">
        <v>6744</v>
      </c>
      <c r="C4521" s="2" t="str">
        <f>IFERROR(__xludf.DUMMYFUNCTION("GOOGLETRANSLATE(B4521, ""en"", ""vi"")"),"Bản nhạc này được phát ở nhịp độ thoải mái và với việc sử dụng [[K01E12Y23]3 k4ey5], nó truyền tải âm thanh độc đáo và vang dội.")</f>
        <v>Bản nhạc này được phát ở nhịp độ thoải mái và với việc sử dụng [[K01E12Y23]3 k4ey5], nó truyền tải âm thanh độc đáo và vang dội.</v>
      </c>
      <c r="D4521" s="2"/>
    </row>
    <row r="4522">
      <c r="A4522" s="1" t="s">
        <v>6745</v>
      </c>
      <c r="B4522" s="1" t="s">
        <v>6746</v>
      </c>
      <c r="C4522" s="2" t="str">
        <f>IFERROR(__xludf.DUMMYFUNCTION("GOOGLETRANSLATE(B4522, ""en"", ""vi"")"),"Việc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giúp"&amp;" nâng cao bố cục tổng thể của nó. Với tốc độ vừa phải, bài hát này bao gồm [[N01U12M23_34B45A56R67S78]8 b9ar0s1], càng làm tăng thêm cấu trúc âm nhạc và sự hấp dẫn của nó.")</f>
        <v>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 nâng cao bố cục tổng thể của nó. Với tốc độ vừa phải, bài hát này bao gồm [[N01U12M23_34B45A56R67S78]8 b9ar0s1], càng làm tăng thêm cấu trúc âm nhạc và sự hấp dẫn của nó.</v>
      </c>
      <c r="D4522" s="2"/>
    </row>
    <row r="4523">
      <c r="A4523" s="1" t="s">
        <v>6747</v>
      </c>
      <c r="B4523" s="1" t="s">
        <v>6748</v>
      </c>
      <c r="C4523" s="2" t="str">
        <f>IFERROR(__xludf.DUMMYFUNCTION("GOOGLETRANSLATE(B4523,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nh"&amp;"ịp điệu hài hòa và [I1N2S3T4R5U6M7E8N9T0S1] không có trong phần nhạc cụ của nó.")</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nhịp điệu hài hòa và [I1N2S3T4R5U6M7E8N9T0S1] không có trong phần nhạc cụ của nó.</v>
      </c>
      <c r="D4523" s="2"/>
    </row>
    <row r="4524">
      <c r="A4524" s="1" t="s">
        <v>6749</v>
      </c>
      <c r="B4524" s="1" t="s">
        <v>6750</v>
      </c>
      <c r="C4524" s="2" t="str">
        <f>IFERROR(__xludf.DUMMYFUNCTION("GOOGLETRANSLATE(B4524, ""en"", ""vi"")"),"Âm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phầ"&amp;"n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đ"&amp;"áo và quyến rũ của nó.")</f>
        <v>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đáo và quyến rũ của nó.</v>
      </c>
      <c r="D4524" s="2"/>
    </row>
    <row r="4525">
      <c r="A4525" s="1" t="s">
        <v>1144</v>
      </c>
      <c r="B4525" s="1" t="s">
        <v>6751</v>
      </c>
      <c r="C4525" s="2" t="str">
        <f>IFERROR(__xludf.DUMMYFUNCTION("GOOGLETRANSLATE(B4525, ""en"", ""vi"")"),"Loại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n"&amp;"hàng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["&amp;"G1E2N3R4E5] khiến bài hát này trở thành một trải nghiệm nghe thực sự khác biệt.")</f>
        <v>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[G1E2N3R4E5] khiến bài hát này trở thành một trải nghiệm nghe thực sự khác biệt.</v>
      </c>
      <c r="D4525" s="2"/>
    </row>
    <row r="4526">
      <c r="A4526" s="1" t="s">
        <v>654</v>
      </c>
      <c r="B4526" s="1" t="s">
        <v>6752</v>
      </c>
      <c r="C4526" s="2" t="str">
        <f>IFERROR(__xludf.DUMMYFUNCTION("GOOGLETRANSLATE(B4526, ""en"", ""vi"")"),"Việc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t"&amp;"ảng cho tâm trạng chung, đồng thời nhịp điệu đảm bảo nhịp độ ổn định cho phép người nghe hoàn toàn đắm mình trong âm nhạc. Cùng với nhau, những khía cạnh này tạo nên một trải nghiệm âm nhạc đáng nhớ và thú vị.")</f>
        <v>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tảng cho tâm trạng chung, đồng thời nhịp điệu đảm bảo nhịp độ ổn định cho phép người nghe hoàn toàn đắm mình trong âm nhạc. Cùng với nhau, những khía cạnh này tạo nên một trải nghiệm âm nhạc đáng nhớ và thú vị.</v>
      </c>
      <c r="D4526" s="2"/>
    </row>
    <row r="4527">
      <c r="A4527" s="1" t="s">
        <v>2014</v>
      </c>
      <c r="B4527" s="1" t="s">
        <v>6753</v>
      </c>
      <c r="C4527" s="2" t="str">
        <f>IFERROR(__xludf.DUMMYFUNCTION("GOOGLETRANSLATE(B4527, ""en"", ""vi"")"),"Đoạn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Ch"&amp;"o dù bạn là người đam mê âm nhạc đang tìm kiếm trải nghiệm nghe hấp dẫn hay một nhạc sĩ đang tìm kiếm cảm hứng, quãng và độ dài ấn tượng của bài hát này chắc chắn sẽ thu hút và truyền cảm hứng cho bạn.")</f>
        <v>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Cho dù bạn là người đam mê âm nhạc đang tìm kiếm trải nghiệm nghe hấp dẫn hay một nhạc sĩ đang tìm kiếm cảm hứng, quãng và độ dài ấn tượng của bài hát này chắc chắn sẽ thu hút và truyền cảm hứng cho bạn.</v>
      </c>
      <c r="D4527" s="2"/>
    </row>
    <row r="4528">
      <c r="A4528" s="1" t="s">
        <v>6754</v>
      </c>
      <c r="B4528" s="1" t="s">
        <v>6755</v>
      </c>
      <c r="C4528" s="2" t="str">
        <f>IFERROR(__xludf.DUMMYFUNCTION("GOOGLETRANSLATE(B4528, ""en"", ""vi"")"),"Phạm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hì"&amp;"nh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"&amp;"gồm [[N01U12M23_34B45A56R67S78]8 b9ar0s1] hoàn thiện những đặc điểm độc đáo của bản nhạc này.")</f>
        <v>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gồm [[N01U12M23_34B45A56R67S78]8 b9ar0s1] hoàn thiện những đặc điểm độc đáo của bản nhạc này.</v>
      </c>
      <c r="D4528" s="2"/>
    </row>
    <row r="4529">
      <c r="A4529" s="1" t="s">
        <v>6756</v>
      </c>
      <c r="B4529" s="1" t="s">
        <v>6757</v>
      </c>
      <c r="C4529" s="2" t="str">
        <f>IFERROR(__xludf.DUMMYFUNCTION("GOOGLETRANSLATE(B4529, ""en"", ""vi"")"),"Là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â"&amp;"m thanh khác biệt và thú vị.")</f>
        <v>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âm thanh khác biệt và thú vị.</v>
      </c>
      <c r="D4529" s="2"/>
    </row>
    <row r="4530">
      <c r="A4530" s="1" t="s">
        <v>6758</v>
      </c>
      <c r="B4530" s="1" t="s">
        <v>6759</v>
      </c>
      <c r="C4530" s="2" t="str">
        <f>IFERROR(__xludf.DUMMYFUNCTION("GOOGLETRANSLATE(B4530, ""en"", ""vi"")"),"Bài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[[N01U12M23"&amp;"_34B45A56R67S78]8 b9ar0s1] trong bản sáng tác.")</f>
        <v>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[[N01U12M23_34B45A56R67S78]8 b9ar0s1] trong bản sáng tác.</v>
      </c>
      <c r="D4530" s="2"/>
    </row>
    <row r="4531">
      <c r="A4531" s="1" t="s">
        <v>412</v>
      </c>
      <c r="B4531" s="1" t="s">
        <v>6760</v>
      </c>
      <c r="C4531" s="2" t="str">
        <f>IFERROR(__xludf.DUMMYFUNCTION("GOOGLETRANSLATE(B4531, ""en"", ""vi"")"),"Việc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đi"&amp;"ệu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c"&amp;"ủa nó [E1M2O3T 4I5O6N7].")</f>
        <v>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của nó [E1M2O3T 4I5O6N7].</v>
      </c>
      <c r="D4531" s="2"/>
    </row>
    <row r="4532">
      <c r="A4532" s="1" t="s">
        <v>6761</v>
      </c>
      <c r="B4532" s="1" t="s">
        <v>6762</v>
      </c>
      <c r="C4532" s="2" t="str">
        <f>IFERROR(__xludf.DUMMYFUNCTION("GOOGLETRANSLATE(B4532, ""en"", ""vi"")"),"Bản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tạ"&amp;"o ra âm thanh phong phú, nhiều lớp. Bài hát tiến triển với tốc độ vừa phải, chuyển qua [[N01U12M23_34B45A56R67S78]8 b9ar0s1] khi nó đi đến một kết thúc thỏa mãn. Nhìn chung, tác phẩm này là một ví dụ tuyệt vời về sáng tác âm nhạc, sử dụng nhiều kỹ thuật v"&amp;"à yếu tố để tạo ra trải nghiệm nghe mạnh mẽ và đáng nhớ.")</f>
        <v>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tạo ra âm thanh phong phú, nhiều lớp. Bài hát tiến triển với tốc độ vừa phải, chuyển qua [[N01U12M23_34B45A56R67S78]8 b9ar0s1] khi nó đi đến một kết thúc thỏa mãn. Nhìn chung, tác phẩm này là một ví dụ tuyệt vời về sáng tác âm nhạc, sử dụng nhiều kỹ thuật và yếu tố để tạo ra trải nghiệm nghe mạnh mẽ và đáng nhớ.</v>
      </c>
      <c r="D4532" s="2"/>
    </row>
    <row r="4533">
      <c r="A4533" s="1" t="s">
        <v>156</v>
      </c>
      <c r="B4533" s="1" t="s">
        <v>6763</v>
      </c>
      <c r="C4533" s="2" t="str">
        <f>IFERROR(__xludf.DUMMYFUNCTION("GOOGLETRANSLATE(B4533, ""en"", ""vi"")"),"Đây là bài hát [G1E2N3R4E5] kéo dài [T1M213] giây, nhưng nó không tuân theo khuôn mẫu điển hình của thể loại này. Thành phần và cấu trúc của nó khác với các tiêu chuẩn mong đợi, tạo ra âm thanh độc đáo khiến nó khác biệt với các bài hát khác cùng thể loại"&amp;".")</f>
        <v>Đây là bài hát [G1E2N3R4E5] kéo dài [T1M213] giây, nhưng nó không tuân theo khuôn mẫu điển hình của thể loại này. Thành phần và cấu trúc của nó khác với các tiêu chuẩn mong đợi, tạo ra âm thanh độc đáo khiến nó khác biệt với các bài hát khác cùng thể loại.</v>
      </c>
      <c r="D4533" s="2"/>
    </row>
    <row r="4534">
      <c r="A4534" s="1" t="s">
        <v>6764</v>
      </c>
      <c r="B4534" s="1" t="s">
        <v>6765</v>
      </c>
      <c r="C4534" s="2" t="str">
        <f>IFERROR(__xludf.DUMMYFUNCTION("GOOGLETRANSLATE(B4534, ""en"", ""vi"")"),"Phạm vi cao độ của bài hát này nằm trong [R1A2N3G4E5] [oc0ta1ve2s3] và chuyển động nhẹ nhàng. Nhịp điệu của nó là hoàn hảo cho việc khiêu vũ và rất dễ dàng.")</f>
        <v>Phạm vi cao độ của bài hát này nằm trong [R1A2N3G4E5] [oc0ta1ve2s3] và chuyển động nhẹ nhàng. Nhịp điệu của nó là hoàn hảo cho việc khiêu vũ và rất dễ dàng.</v>
      </c>
      <c r="D4534" s="2"/>
    </row>
    <row r="4535">
      <c r="A4535" s="1" t="s">
        <v>586</v>
      </c>
      <c r="B4535" s="1" t="s">
        <v>6766</v>
      </c>
      <c r="C4535" s="2" t="str">
        <f>IFERROR(__xludf.DUMMYFUNCTION("GOOGLETRANSLATE(B4535, ""en"", ""vi"")"),"Dải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"&amp;"hát này đã cố tình bỏ qua việc sử dụng [I1N2S3T4R5U6M7E8N9T0S1], đồng thời sử dụng [[T01I12M23E34_45S56I67G78N89A90T01U12R23E34]4 t5im6e 7si8gn9at0ur1e2] không điển hình. Với mức trung bình [te0mp1o2], âm nhạc gợi lên cảm giác [E1M2O3T4I5O6N7].")</f>
        <v>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hát này đã cố tình bỏ qua việc sử dụng [I1N2S3T4R5U6M7E8N9T0S1], đồng thời sử dụng [[T01I12M23E34_45S56I67G78N89A90T01U12R23E34]4 t5im6e 7si8gn9at0ur1e2] không điển hình. Với mức trung bình [te0mp1o2], âm nhạc gợi lên cảm giác [E1M2O3T4I5O6N7].</v>
      </c>
      <c r="D4535" s="2"/>
    </row>
    <row r="4536">
      <c r="A4536" s="1" t="s">
        <v>2533</v>
      </c>
      <c r="B4536" s="1" t="s">
        <v>6767</v>
      </c>
      <c r="C4536" s="2" t="str">
        <f>IFERROR(__xludf.DUMMYFUNCTION("GOOGLETRANSLATE(B4536, ""en"", ""vi"")"),"Bản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tr"&amp;"ong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t"&amp;"ải [E1M2O3T4I5O6N7].")</f>
        <v>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tải [E1M2O3T4I5O6N7].</v>
      </c>
      <c r="D4536" s="2"/>
    </row>
    <row r="4537">
      <c r="A4537" s="1" t="s">
        <v>1779</v>
      </c>
      <c r="B4537" s="1" t="s">
        <v>6768</v>
      </c>
      <c r="C4537" s="2" t="str">
        <f>IFERROR(__xludf.DUMMYFUNCTION("GOOGLETRANSLATE(B4537, ""en"", ""vi"")"),"Bài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"&amp;"của giai điệu và nhạc cụ hỗ trợ. Nhìn chung, bài hát thể hiện chân thực thể loại này, mang lại trải nghiệm nghe đáng nhớ cho người hâm mộ cũng như người mới.")</f>
        <v>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của giai điệu và nhạc cụ hỗ trợ. Nhìn chung, bài hát thể hiện chân thực thể loại này, mang lại trải nghiệm nghe đáng nhớ cho người hâm mộ cũng như người mới.</v>
      </c>
      <c r="D4537" s="2"/>
    </row>
    <row r="4538">
      <c r="A4538" s="1" t="s">
        <v>318</v>
      </c>
      <c r="B4538" s="1" t="s">
        <v>6769</v>
      </c>
      <c r="C4538" s="2" t="str">
        <f>IFERROR(__xludf.DUMMYFUNCTION("GOOGLETRANSLATE(B4538, ""en"", ""vi"")"),"Đoạn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điề"&amp;"u này càng làm tăng thêm nét độc đáo của nó.")</f>
        <v>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điều này càng làm tăng thêm nét độc đáo của nó.</v>
      </c>
      <c r="D4538" s="2"/>
    </row>
    <row r="4539">
      <c r="A4539" s="1" t="s">
        <v>906</v>
      </c>
      <c r="B4539" s="1" t="s">
        <v>6770</v>
      </c>
      <c r="C4539" s="2" t="str">
        <f>IFERROR(__xludf.DUMMYFUNCTION("GOOGLETRANSLATE(B4539, ""en"", ""vi"")"),"[ti0me1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"&amp;"nhịp.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của"&amp;" người nghe.")</f>
        <v>[ti0me1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 người nghe.</v>
      </c>
      <c r="D4539" s="2"/>
    </row>
    <row r="4540">
      <c r="A4540" s="1" t="s">
        <v>3921</v>
      </c>
      <c r="B4540" s="1" t="s">
        <v>6771</v>
      </c>
      <c r="C4540" s="2" t="str">
        <f>IFERROR(__xludf.DUMMYFUNCTION("GOOGLETRANSLATE(B4540, ""en"", ""vi"")"),"Âm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nê"&amp;"n âm thanh độc đáo và khác biệt.")</f>
        <v>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nên âm thanh độc đáo và khác biệt.</v>
      </c>
      <c r="D4540" s="2"/>
    </row>
    <row r="4541">
      <c r="A4541" s="1" t="s">
        <v>206</v>
      </c>
      <c r="B4541" s="1" t="s">
        <v>6772</v>
      </c>
      <c r="C4541" s="2" t="str">
        <f>IFERROR(__xludf.DUMMYFUNCTION("GOOGLETRANSLATE(B4541, ""en"", ""vi"")"),"Loại nhạc này mang đến trải nghiệm nghe đa dạng và sống động với dải cao độ trải dài [R1A2N3G4E5] [oc0ta1ve2s3] và sử dụng [[K01E12Y23]3 k4ey5], tạo ra bảng âm thanh phong phú và sống động. Bài hát kéo dài [T1M213] giây với [te0mp1o2] rất thoải mái và bạn"&amp;"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n"&amp;"hầm lẫn.")</f>
        <v>Loại nhạc này mang đến trải nghiệm nghe đa dạng và sống động với dải cao độ trải dài [R1A2N3G4E5] [oc0ta1ve2s3] và sử dụng [[K01E12Y23]3 k4ey5], tạo ra bảng âm thanh phong phú và sống động. Bài hát kéo dài [T1M213] giây với [te0mp1o2] rất thoải mái và bạn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nhầm lẫn.</v>
      </c>
      <c r="D4541" s="2"/>
    </row>
    <row r="4542">
      <c r="A4542" s="1" t="s">
        <v>5679</v>
      </c>
      <c r="B4542" s="1" t="s">
        <v>6773</v>
      </c>
      <c r="C4542" s="2" t="str">
        <f>IFERROR(__xludf.DUMMYFUNCTION("GOOGLETRANSLATE(B4542, ""en"", ""vi"")"),"Bài hát sử dụng [ti0me1 s2ig3na4tu5re6] khác thường, đồng thời có nhịp điệu rất rõ ràng. Độ dài của nó kéo dài [T1M213] giây và cố tình loại trừ một số nhạc cụ nhất định.")</f>
        <v>Bài hát sử dụng [ti0me1 s2ig3na4tu5re6] khác thường, đồng thời có nhịp điệu rất rõ ràng. Độ dài của nó kéo dài [T1M213] giây và cố tình loại trừ một số nhạc cụ nhất định.</v>
      </c>
      <c r="D4542" s="2"/>
    </row>
    <row r="4543">
      <c r="A4543" s="1" t="s">
        <v>922</v>
      </c>
      <c r="B4543" s="1" t="s">
        <v>6774</v>
      </c>
      <c r="C4543" s="2" t="str">
        <f>IFERROR(__xludf.DUMMYFUNCTION("GOOGLETRANSLATE(B4543, ""en"", ""vi"")"),"Phạm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gi"&amp;"ây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tr"&amp;"ong khi [te0mp1o2] của nó lại chậm. Đặc điểm nổi bật của âm nhạc là [E1M2O3T4I5O6N7] và tổng cộng, bài hát bao gồm [[N01U12M23_34B45A56R67S78]8 b9ar0s1].")</f>
        <v>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trong khi [te0mp1o2] của nó lại chậm. Đặc điểm nổi bật của âm nhạc là [E1M2O3T4I5O6N7] và tổng cộng, bài hát bao gồm [[N01U12M23_34B45A56R67S78]8 b9ar0s1].</v>
      </c>
      <c r="D4543" s="2"/>
    </row>
    <row r="4544">
      <c r="A4544" s="1" t="s">
        <v>3992</v>
      </c>
      <c r="B4544" s="1" t="s">
        <v>6775</v>
      </c>
      <c r="C4544" s="2" t="str">
        <f>IFERROR(__xludf.DUMMYFUNCTION("GOOGLETRANSLATE(B4544, ""en"", ""vi"")"),"Đoạn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việ"&amp;"c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"&amp;"đủ và toàn diện cho người nghe.")</f>
        <v>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đủ và toàn diện cho người nghe.</v>
      </c>
      <c r="D4544" s="2"/>
    </row>
    <row r="4545">
      <c r="A4545" s="1" t="s">
        <v>6776</v>
      </c>
      <c r="B4545" s="1" t="s">
        <v>6777</v>
      </c>
      <c r="C4545" s="2" t="str">
        <f>IFERROR(__xludf.DUMMYFUNCTION("GOOGLETRANSLATE(B4545, ""en"", ""vi"")"),"Dải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[[T01I12M23E34"&amp;"_45S56I67G78N89A90T01U12R23E34]4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v>
      </c>
      <c r="D4545" s="2"/>
    </row>
    <row r="4546">
      <c r="A4546" s="1" t="s">
        <v>6778</v>
      </c>
      <c r="B4546" s="1" t="s">
        <v>6779</v>
      </c>
      <c r="C4546" s="2" t="str">
        <f>IFERROR(__xludf.DUMMYFUNCTION("GOOGLETRANSLATE(B4546, ""en"", ""vi"")"),"Việc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"&amp;"thông thường của [G1E2N3R4E5].")</f>
        <v>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thông thường của [G1E2N3R4E5].</v>
      </c>
      <c r="D4546" s="2"/>
    </row>
    <row r="4547">
      <c r="A4547" s="1" t="s">
        <v>25</v>
      </c>
      <c r="B4547" s="1" t="s">
        <v>6780</v>
      </c>
      <c r="C4547" s="2" t="str">
        <f>IFERROR(__xludf.DUMMYFUNCTION("GOOGLETRANSLATE(B4547, ""en"", ""vi"")"),"Âm nhạc truyền tải [E1M2O3T4I5O6N7].")</f>
        <v>Âm nhạc truyền tải [E1M2O3T4I5O6N7].</v>
      </c>
      <c r="D4547" s="2"/>
    </row>
    <row r="4548">
      <c r="A4548" s="1" t="s">
        <v>1392</v>
      </c>
      <c r="B4548" s="1" t="s">
        <v>6781</v>
      </c>
      <c r="C4548" s="2" t="str">
        <f>IFERROR(__xludf.DUMMYFUNCTION("GOOGLETRANSLATE(B4548, ""en"", ""vi"")"),"Âm nhạc được sáng tác ở dạng [[K01E12Y23]3 k4ey5] nhưng nó không có những nét cổ điển của âm thanh [G1E2N3R4E5]. Mặc dù thuộc thể loại [[K01E12Y23]3 k4ey5] nhưng bản nhạc này khác với đặc điểm điển hình của thể loại [G1E2N3R4E5].")</f>
        <v>Âm nhạc được sáng tác ở dạng [[K01E12Y23]3 k4ey5] nhưng nó không có những nét cổ điển của âm thanh [G1E2N3R4E5]. Mặc dù thuộc thể loại [[K01E12Y23]3 k4ey5] nhưng bản nhạc này khác với đặc điểm điển hình của thể loại [G1E2N3R4E5].</v>
      </c>
      <c r="D4548" s="2"/>
    </row>
    <row r="4549">
      <c r="A4549" s="1" t="s">
        <v>1449</v>
      </c>
      <c r="B4549" s="1" t="s">
        <v>6782</v>
      </c>
      <c r="C4549" s="2" t="str">
        <f>IFERROR(__xludf.DUMMYFUNCTION("GOOGLETRANSLATE(B4549, ""en"", ""vi"")"),"Loại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chung,"&amp;" bài hát chuyển động nhẹ nhàng, tạo cảm giác lôi cuốn và đáng nhớ cho người nghe.")</f>
        <v>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 bài hát chuyển động nhẹ nhàng, tạo cảm giác lôi cuốn và đáng nhớ cho người nghe.</v>
      </c>
      <c r="D4549" s="2"/>
    </row>
    <row r="4550">
      <c r="A4550" s="1" t="s">
        <v>4458</v>
      </c>
      <c r="B4550" s="1" t="s">
        <v>6783</v>
      </c>
      <c r="C4550" s="2" t="str">
        <f>IFERROR(__xludf.DUMMYFUNCTION("GOOGLETRANSLATE(B4550, ""en"", ""vi"")"),"Độ dài của bài hát này là [T1M213] giây và có [ti0me1 s2ig3na4tu5re6] khác thường. Bất chấp sự lựa chọn không phổ biến này, nhịp điệu trong bài hát rất hài hòa.")</f>
        <v>Độ dài của bài hát này là [T1M213] giây và có [ti0me1 s2ig3na4tu5re6] khác thường. Bất chấp sự lựa chọn không phổ biến này, nhịp điệu trong bài hát rất hài hòa.</v>
      </c>
      <c r="D4550" s="2"/>
    </row>
    <row r="4551">
      <c r="A4551" s="1" t="s">
        <v>6784</v>
      </c>
      <c r="B4551" s="1" t="s">
        <v>6785</v>
      </c>
      <c r="C4551" s="2" t="str">
        <f>IFERROR(__xludf.DUMMYFUNCTION("GOOGLETRANSLATE(B4551, ""en"", ""vi"")"),"Bản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há"&amp;"t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[[N01U12M23_34B45A56"&amp;"R67S78]8 b9ar0s1].")</f>
        <v>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[[N01U12M23_34B45A56R67S78]8 b9ar0s1].</v>
      </c>
      <c r="D4551" s="2"/>
    </row>
    <row r="4552">
      <c r="A4552" s="1" t="s">
        <v>1749</v>
      </c>
      <c r="B4552" s="1" t="s">
        <v>6786</v>
      </c>
      <c r="C4552" s="2" t="str">
        <f>IFERROR(__xludf.DUMMYFUNCTION("GOOGLETRANSLATE(B4552, ""en"", ""vi"")"),"Bài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"&amp;"nhau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tỏ"&amp;"a và giai điệu hấp dẫn.")</f>
        <v>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 và giai điệu hấp dẫn.</v>
      </c>
      <c r="D4552" s="2"/>
    </row>
    <row r="4553">
      <c r="A4553" s="1" t="s">
        <v>6787</v>
      </c>
      <c r="B4553" s="1" t="s">
        <v>6788</v>
      </c>
      <c r="C4553" s="2" t="str">
        <f>IFERROR(__xludf.DUMMYFUNCTION("GOOGLETRANSLATE(B4553, ""en"", ""vi"")"),"Bản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"&amp;"[I1N2S3T4R5U6M7E8N9T0S1] đóng một vai trò thiết yếu trong âm nhạc và [ti0me1 s2ig3na4tu5re6] của bản nhạc là [T1I2M3E4_5S6I7G8N9A0T1U2R3E4].")</f>
        <v>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[I1N2S3T4R5U6M7E8N9T0S1] đóng một vai trò thiết yếu trong âm nhạc và [ti0me1 s2ig3na4tu5re6] của bản nhạc là [T1I2M3E4_5S6I7G8N9A0T1U2R3E4].</v>
      </c>
      <c r="D4553" s="2"/>
    </row>
    <row r="4554">
      <c r="A4554" s="1" t="s">
        <v>897</v>
      </c>
      <c r="B4554" s="1" t="s">
        <v>6789</v>
      </c>
      <c r="C4554" s="2" t="str">
        <f>IFERROR(__xludf.DUMMYFUNCTION("GOOGLETRANSLATE(B4554, ""en"", ""vi"")"),"Bản nhạc mang đến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của"&amp;"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đị"&amp;"nh của phong cách [G1E2N3R4E5]. Nhìn chung, bản nhạc này mang đến trải nghiệm nghe hấp dẫn và khác biệt, thể hiện một loạt yếu tố âm nhạc khiến bản nhạc thực sự đáng nhớ.")</f>
        <v>Bản nhạc mang đến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định của phong cách [G1E2N3R4E5]. Nhìn chung, bản nhạc này mang đến trải nghiệm nghe hấp dẫn và khác biệt, thể hiện một loạt yếu tố âm nhạc khiến bản nhạc thực sự đáng nhớ.</v>
      </c>
      <c r="D4554" s="2"/>
    </row>
    <row r="4555">
      <c r="A4555" s="1" t="s">
        <v>6790</v>
      </c>
      <c r="B4555" s="1" t="s">
        <v>6791</v>
      </c>
      <c r="C4555" s="2" t="str">
        <f>IFERROR(__xludf.DUMMYFUNCTION("GOOGLETRANSLATE(B4555, ""en"", ""vi"")"),"Bài hát có [te0mp1o2] vừa phải và thời lượng [T1M213] giây. Nó không hoàn toàn nằm trong các quy ước của âm thanh [G1E2N3R4E5], vì [I1N2S3T4R5U6M7E8N9T0S1] không phải là một phần của nhạc cụ trong bản nhạc này.")</f>
        <v>Bài hát có [te0mp1o2] vừa phải và thời lượng [T1M213] giây. Nó không hoàn toàn nằm trong các quy ước của âm thanh [G1E2N3R4E5], vì [I1N2S3T4R5U6M7E8N9T0S1] không phải là một phần của nhạc cụ trong bản nhạc này.</v>
      </c>
      <c r="D4555" s="2"/>
    </row>
    <row r="4556">
      <c r="A4556" s="1" t="s">
        <v>6792</v>
      </c>
      <c r="B4556" s="1" t="s">
        <v>6793</v>
      </c>
      <c r="C4556" s="2" t="str">
        <f>IFERROR(__xludf.DUMMYFUNCTION("GOOGLETRANSLATE(B4556, ""en"", ""vi"")"),"Bài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 "&amp;"sử dụng [I1N2S3T4R5U6M7E8N9T0S1], làm tăng thêm sự khác biệt và khiến nó trở nên khác biệt so với các tác phẩm khác cùng thể loại.")</f>
        <v>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 sử dụng [I1N2S3T4R5U6M7E8N9T0S1], làm tăng thêm sự khác biệt và khiến nó trở nên khác biệt so với các tác phẩm khác cùng thể loại.</v>
      </c>
      <c r="D4556" s="2"/>
    </row>
    <row r="4557">
      <c r="A4557" s="1" t="s">
        <v>6794</v>
      </c>
      <c r="B4557" s="1" t="s">
        <v>6795</v>
      </c>
      <c r="C4557" s="2" t="str">
        <f>IFERROR(__xludf.DUMMYFUNCTION("GOOGLETRANSLATE(B4557, ""en"", ""vi"")"),"Loại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tha"&amp;"nh độc đáo và khác biệt.")</f>
        <v>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thanh độc đáo và khác biệt.</v>
      </c>
      <c r="D4557" s="2"/>
    </row>
    <row r="4558">
      <c r="A4558" s="1" t="s">
        <v>891</v>
      </c>
      <c r="B4558" s="1" t="s">
        <v>6796</v>
      </c>
      <c r="C4558" s="2" t="str">
        <f>IFERROR(__xludf.DUMMYFUNCTION("GOOGLETRANSLATE(B4558, ""en"", ""vi"")"),"Nó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củ"&amp;"a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f>
        <v>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v>
      </c>
      <c r="D4558" s="2"/>
    </row>
    <row r="4559">
      <c r="A4559" s="1" t="s">
        <v>316</v>
      </c>
      <c r="B4559" s="1" t="s">
        <v>6797</v>
      </c>
      <c r="C4559" s="2" t="str">
        <f>IFERROR(__xludf.DUMMYFUNCTION("GOOGLETRANSLATE(B4559, ""en"", ""vi"")"),"Bài hát thuộc thể loại [G1E2N3R4E5].")</f>
        <v>Bài hát thuộc thể loại [G1E2N3R4E5].</v>
      </c>
      <c r="D4559" s="2"/>
    </row>
    <row r="4560">
      <c r="A4560" s="1" t="s">
        <v>182</v>
      </c>
      <c r="B4560" s="1" t="s">
        <v>6798</v>
      </c>
      <c r="C4560" s="2" t="str">
        <f>IFERROR(__xludf.DUMMYFUNCTION("GOOGLETRANSLATE(B4560, ""en"", ""vi"")"),"Loại nhạc này mang đến trải nghiệm nghe đa dạng và sống động với dải cao độ trải dài [R1A2N3G4E5] [oc0ta1ve2s3]. Nó được cấu tạo trong [[K01E12Y23]3 k4ey5] và có thời gian chạy là [T1M213] giây. Nhịp điệu rất nhẹ nhàng và [I1N2S3T4R5U6M7E8N9T0S1] bổ sung "&amp;"vào bản nhạc. Đồng hồ đo của âm nhạc là [T1I2M3E4_5S6I7G8N9A0T1U2R3E4] và bài hát được trình diễn với tốc độ nhanh. Nó được xác định bởi [E1M2O3T4I5O6N7] và có thời lượng là [[N01U12M23_34B45A56R67S78]8 b9ar0s1].")</f>
        <v>Loại nhạc này mang đến trải nghiệm nghe đa dạng và sống động với dải cao độ trải dài [R1A2N3G4E5] [oc0ta1ve2s3]. Nó được cấu tạo trong [[K01E12Y23]3 k4ey5] và có thời gian chạy là [T1M213] giây. Nhịp điệu rất nhẹ nhàng và [I1N2S3T4R5U6M7E8N9T0S1] bổ sung vào bản nhạc. Đồng hồ đo của âm nhạc là [T1I2M3E4_5S6I7G8N9A0T1U2R3E4] và bài hát được trình diễn với tốc độ nhanh. Nó được xác định bởi [E1M2O3T4I5O6N7] và có thời lượng là [[N01U12M23_34B45A56R67S78]8 b9ar0s1].</v>
      </c>
      <c r="D4560" s="2"/>
    </row>
    <row r="4561">
      <c r="A4561" s="1" t="s">
        <v>297</v>
      </c>
      <c r="B4561" s="1" t="s">
        <v>6799</v>
      </c>
      <c r="C4561" s="2" t="str">
        <f>IFERROR(__xludf.DUMMYFUNCTION("GOOGLETRANSLATE(B4561, ""en"", ""vi"")"),"Âm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là"&amp;"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bài"&amp;" hát sẽ không còn giống nhau nữa.")</f>
        <v>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 hát sẽ không còn giống nhau nữa.</v>
      </c>
      <c r="D4561" s="2"/>
    </row>
    <row r="4562">
      <c r="A4562" s="1" t="s">
        <v>320</v>
      </c>
      <c r="B4562" s="1" t="s">
        <v>6800</v>
      </c>
      <c r="C4562" s="2" t="str">
        <f>IFERROR(__xludf.DUMMYFUNCTION("GOOGLETRANSLATE(B4562, ""en"", ""vi"")"),"Việc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"&amp;"không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kế"&amp;"t và định hướng giúp người nghe bị cuốn hút từ đầu đến cuối. Nhìn chung, sự kết hợp giữa [ke0y1] và số ô nhịp trong bản nhạc này đã tạo nên một bản nhạc lôi cuốn và đáng nhớ.")</f>
        <v>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kết và định hướng giúp người nghe bị cuốn hút từ đầu đến cuối. Nhìn chung, sự kết hợp giữa [ke0y1] và số ô nhịp trong bản nhạc này đã tạo nên một bản nhạc lôi cuốn và đáng nhớ.</v>
      </c>
      <c r="D4562" s="2"/>
    </row>
    <row r="4563">
      <c r="A4563" s="1" t="s">
        <v>6801</v>
      </c>
      <c r="B4563" s="1" t="s">
        <v>6802</v>
      </c>
      <c r="C4563" s="2" t="str">
        <f>IFERROR(__xludf.DUMMYFUNCTION("GOOGLETRANSLATE(B4563, ""en"", ""vi"")"),"Phần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kh"&amp;"i [I1N2S3T4R5U6M7E8N9T0S1] được sử dụng trong phần trình diễn. Sự kết hợp này tạo nên hương vị độc đáo cho âm nhạc, mang lại cảm giác [E1M2O3T4I5O6N7] mạnh mẽ cho người nghe.")</f>
        <v>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khi [I1N2S3T4R5U6M7E8N9T0S1] được sử dụng trong phần trình diễn. Sự kết hợp này tạo nên hương vị độc đáo cho âm nhạc, mang lại cảm giác [E1M2O3T4I5O6N7] mạnh mẽ cho người nghe.</v>
      </c>
      <c r="D4563" s="2"/>
    </row>
    <row r="4564">
      <c r="A4564" s="1" t="s">
        <v>3196</v>
      </c>
      <c r="B4564" s="1" t="s">
        <v>6803</v>
      </c>
      <c r="C4564" s="2" t="str">
        <f>IFERROR(__xludf.DUMMYFUNCTION("GOOGLETRANSLATE(B4564, ""en"", ""vi"")"),"Độ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l"&amp;"ượng là [T1M213] giây thì có nghĩa là độ dài của bài hát đã được xác định bởi số ô nhịp và thời lượng của bài hát là tương đương với [T1M213] giây.")</f>
        <v>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lượng là [T1M213] giây thì có nghĩa là độ dài của bài hát đã được xác định bởi số ô nhịp và thời lượng của bài hát là tương đương với [T1M213] giây.</v>
      </c>
      <c r="D4564" s="2"/>
    </row>
    <row r="4565">
      <c r="A4565" s="1" t="s">
        <v>956</v>
      </c>
      <c r="B4565" s="1" t="s">
        <v>6804</v>
      </c>
      <c r="C4565" s="2" t="str">
        <f>IFERROR(__xludf.DUMMYFUNCTION("GOOGLETRANSLATE(B4565, ""en"", ""vi"")"),"Bản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"&amp;"o7f 8[T91I02M13E24_35S46I57G68N79A80T91U02R13E24]3 duy nhất. Dù low-[te0mp1o2] nhưng bản nhạc này lại thấm đẫm [E1M2O3T4I5O6N7].")</f>
        <v>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o7f 8[T91I02M13E24_35S46I57G68N79A80T91U02R13E24]3 duy nhất. Dù low-[te0mp1o2] nhưng bản nhạc này lại thấm đẫm [E1M2O3T4I5O6N7].</v>
      </c>
      <c r="D4565" s="2"/>
    </row>
    <row r="4566">
      <c r="A4566" s="1" t="s">
        <v>6805</v>
      </c>
      <c r="B4566" s="1" t="s">
        <v>6806</v>
      </c>
      <c r="C4566" s="2" t="str">
        <f>IFERROR(__xludf.DUMMYFUNCTION("GOOGLETRANSLATE(B4566, ""en"", ""vi"")"),"Bản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bố"&amp;" cục tổng thể. Sự kết hợp của các yếu tố âm nhạc này tạo nên một bản nhạc đặc sắc và hấp dẫn, chắc chắn sẽ thu hút sự chú ý của người nghe.")</f>
        <v>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 cục tổng thể. Sự kết hợp của các yếu tố âm nhạc này tạo nên một bản nhạc đặc sắc và hấp dẫn, chắc chắn sẽ thu hút sự chú ý của người nghe.</v>
      </c>
      <c r="D4566" s="2"/>
    </row>
    <row r="4567">
      <c r="A4567" s="1" t="s">
        <v>6807</v>
      </c>
      <c r="B4567" s="1" t="s">
        <v>6808</v>
      </c>
      <c r="C4567" s="2" t="str">
        <f>IFERROR(__xludf.DUMMYFUNCTION("GOOGLETRANSLATE(B4567, ""en"", ""vi"")"),"Âm nhạc được đề cập được xác định bởi chất lượng cảm xúc riêng biệt được nhấn mạnh bởi phạm vi cao độ [R1A2N3G4E5] [oc0ta1ve2s3]. Ngoài ra, nhạc còn được phát ở [[K01E12Y23]3 k4ey5], mang lại âm thanh mạnh mẽ và đáng nhớ. Bài hát có thời lượng [T1M213] gi"&amp;"ây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t"&amp;"rải nghiệm âm nhạc thực sự có tác động.")</f>
        <v>Âm nhạc được đề cập được xác định bởi chất lượng cảm xúc riêng biệt được nhấn mạnh bởi phạm vi cao độ [R1A2N3G4E5] [oc0ta1ve2s3]. Ngoài ra, nhạc còn được phát ở [[K01E12Y23]3 k4ey5], mang lại âm thanh mạnh mẽ và đáng nhớ. Bài hát có thời lượng [T1M213] giây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trải nghiệm âm nhạc thực sự có tác động.</v>
      </c>
      <c r="D4567" s="2"/>
    </row>
    <row r="4568">
      <c r="A4568" s="1" t="s">
        <v>2919</v>
      </c>
      <c r="B4568" s="1" t="s">
        <v>6809</v>
      </c>
      <c r="C4568" s="2" t="str">
        <f>IFERROR(__xludf.DUMMYFUNCTION("GOOGLETRANSLATE(B4568, ""en"", ""vi"")"),"Âm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l"&amp;"àm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["&amp;"T1I2M3E4_5S6I7G8N9A0T1U2R3E4],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trở"&amp;" thành một bản nhạc gây được cảm xúc và đáng nhớ.")</f>
        <v>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 thành một bản nhạc gây được cảm xúc và đáng nhớ.</v>
      </c>
      <c r="D4568" s="2"/>
    </row>
    <row r="4569">
      <c r="A4569" s="1" t="s">
        <v>6810</v>
      </c>
      <c r="B4569" s="1" t="s">
        <v>6811</v>
      </c>
      <c r="C4569" s="2" t="str">
        <f>IFERROR(__xludf.DUMMYFUNCTION("GOOGLETRANSLATE(B4569, ""en"", ""vi"")"),"Bài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"&amp;"nhạc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"&amp;"hát này đều có thứ gì đó để mang đến cho tất cả mọi người, khiến nó trở thành một bài hát không thể bỏ qua đối với những ai yêu thích âm nhạc tuyệt vời.")</f>
        <v>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hát này đều có thứ gì đó để mang đến cho tất cả mọi người, khiến nó trở thành một bài hát không thể bỏ qua đối với những ai yêu thích âm nhạc tuyệt vời.</v>
      </c>
      <c r="D4569" s="2"/>
    </row>
    <row r="4570">
      <c r="A4570" s="1" t="s">
        <v>308</v>
      </c>
      <c r="B4570" s="1" t="s">
        <v>6812</v>
      </c>
      <c r="C4570" s="2" t="str">
        <f>IFERROR(__xludf.DUMMYFUNCTION("GOOGLETRANSLATE(B4570, ""en"", ""vi"")"),"Dải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[I1N2S3T4R5U6"&amp;"M7E8N9T0S1] cho phần trình diễn âm nhạc của nó. Nó không điển hình [[T01I12M23E34_45S56I67G78N89A90T01U12R23E34]4 t5im6e 7si8gn9at0ur1e2], nhịp độ nhàn nhã và tính chất [E1M2O3T4I5O6N7] góp phần vào bố cục tổng thể.")</f>
        <v>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[I1N2S3T4R5U6M7E8N9T0S1] cho phần trình diễn âm nhạc của nó. Nó không điển hình [[T01I12M23E34_45S56I67G78N89A90T01U12R23E34]4 t5im6e 7si8gn9at0ur1e2], nhịp độ nhàn nhã và tính chất [E1M2O3T4I5O6N7] góp phần vào bố cục tổng thể.</v>
      </c>
      <c r="D4570" s="2"/>
    </row>
    <row r="4571">
      <c r="A4571" s="1" t="s">
        <v>110</v>
      </c>
      <c r="B4571" s="1" t="s">
        <v>6813</v>
      </c>
      <c r="C4571" s="2" t="str">
        <f>IFERROR(__xludf.DUMMYFUNCTION("GOOGLETRANSLATE(B4571, ""en"", ""vi"")"),"Phạm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định"&amp;".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t"&amp;"hể khác nhau rất nhiều tùy theo từng nhạc cụ. Vì vậy, điều quan trọng là các nhạc sĩ phải nhận thức được phạm vi cao độ của nhạc cụ họ đã chọn để tận dụng tối đa tiềm năng của nó.")</f>
        <v>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thể khác nhau rất nhiều tùy theo từng nhạc cụ. Vì vậy, điều quan trọng là các nhạc sĩ phải nhận thức được phạm vi cao độ của nhạc cụ họ đã chọn để tận dụng tối đa tiềm năng của nó.</v>
      </c>
      <c r="D4571" s="2"/>
    </row>
    <row r="4572">
      <c r="A4572" s="1" t="s">
        <v>1126</v>
      </c>
      <c r="B4572" s="1" t="s">
        <v>6814</v>
      </c>
      <c r="C4572" s="2" t="str">
        <f>IFERROR(__xludf.DUMMYFUNCTION("GOOGLETRANSLATE(B4572, ""en"", ""vi"")"),"Bài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f>
        <v>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v>
      </c>
      <c r="D4572" s="2"/>
    </row>
    <row r="4573">
      <c r="A4573" s="1" t="s">
        <v>4611</v>
      </c>
      <c r="B4573" s="1" t="s">
        <v>6815</v>
      </c>
      <c r="C4573" s="2" t="str">
        <f>IFERROR(__xludf.DUMMYFUNCTION("GOOGLETRANSLATE(B4573, ""en"", ""vi"")"),"Âm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và"&amp;" mạnh mẽ cho người nghe. Từ những nốt mở đầu cho đến nhịp cuối cùng, âm nhạc đưa người nghe vào một hành trình khơi gợi cảm xúc [E1M2O3T4I5O6N7], để lại ấn tượng lâu dài sau khi hợp âm cuối cùng tắt dần.")</f>
        <v>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 mạnh mẽ cho người nghe. Từ những nốt mở đầu cho đến nhịp cuối cùng, âm nhạc đưa người nghe vào một hành trình khơi gợi cảm xúc [E1M2O3T4I5O6N7], để lại ấn tượng lâu dài sau khi hợp âm cuối cùng tắt dần.</v>
      </c>
      <c r="D4573" s="2"/>
    </row>
    <row r="4574">
      <c r="A4574" s="1" t="s">
        <v>1154</v>
      </c>
      <c r="B4574" s="1" t="s">
        <v>6816</v>
      </c>
      <c r="C4574" s="2" t="str">
        <f>IFERROR(__xludf.DUMMYFUNCTION("GOOGLETRANSLATE(B4574, ""en"", ""vi"")"),"Âm thanh [G1E2N3R4E5] của bài hát này được đặc trưng bởi việc sử dụng [[K01E12Y23]3 k4ey5], truyền tải âm thanh độc đáo và vang dội.")</f>
        <v>Âm thanh [G1E2N3R4E5] của bài hát này được đặc trưng bởi việc sử dụng [[K01E12Y23]3 k4ey5], truyền tải âm thanh độc đáo và vang dội.</v>
      </c>
      <c r="D4574" s="2"/>
    </row>
    <row r="4575">
      <c r="A4575" s="1" t="s">
        <v>6817</v>
      </c>
      <c r="B4575" s="1" t="s">
        <v>6818</v>
      </c>
      <c r="C4575" s="2" t="str">
        <f>IFERROR(__xludf.DUMMYFUNCTION("GOOGLETRANSLATE(B4575, ""en"", ""vi"")"),"Dải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vẹ"&amp;"n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nhịp"&amp;" được xây dựng dựa trên ô nhịp trước để tạo ra trải nghiệm âm nhạc gắn kết và thỏa mãn.")</f>
        <v>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 được xây dựng dựa trên ô nhịp trước để tạo ra trải nghiệm âm nhạc gắn kết và thỏa mãn.</v>
      </c>
      <c r="D4575" s="2"/>
    </row>
    <row r="4576">
      <c r="A4576" s="1" t="s">
        <v>6819</v>
      </c>
      <c r="B4576" s="1" t="s">
        <v>6820</v>
      </c>
      <c r="C4576" s="2" t="str">
        <f>IFERROR(__xludf.DUMMYFUNCTION("GOOGLETRANSLATE(B4576, ""en"", ""vi"")"),"Loại nhạc này mang đến trải nghiệm nghe đa dạng và sống động với dải cao độ trải dài [R1A2N3G4E5] [oc0ta1ve2s3]. [[K01E12Y23]3 k4ey5] được sử dụng trong sáng tác mang đến cho âm nhạc một chất lượng cảm xúc đặc biệt. Thời lượng của bài hát là [T1M213] giây"&amp;" và không có tính năng [I1N2S3T4R5U6M7E8N9T0S1]. Do đó, âm thanh đặc trưng của [I1N2S3T4R5U6M7E8N9T0] không có trong bản giai điệu.")</f>
        <v>Loại nhạc này mang đến trải nghiệm nghe đa dạng và sống động với dải cao độ trải dài [R1A2N3G4E5] [oc0ta1ve2s3]. [[K01E12Y23]3 k4ey5] được sử dụng trong sáng tác mang đến cho âm nhạc một chất lượng cảm xúc đặc biệt. Thời lượng của bài hát là [T1M213] giây và không có tính năng [I1N2S3T4R5U6M7E8N9T0S1]. Do đó, âm thanh đặc trưng của [I1N2S3T4R5U6M7E8N9T0] không có trong bản giai điệu.</v>
      </c>
      <c r="D4576" s="2"/>
    </row>
    <row r="4577">
      <c r="A4577" s="1" t="s">
        <v>5183</v>
      </c>
      <c r="B4577" s="1" t="s">
        <v>6821</v>
      </c>
      <c r="C4577" s="2" t="str">
        <f>IFERROR(__xludf.DUMMYFUNCTION("GOOGLETRANSLATE(B4577, ""en"", ""vi"")"),"Bài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nh"&amp;"ẹ nhàng và [te0mp1o2] của bài hát khiến nó trở thành một trải nghiệm nghe thú vị.")</f>
        <v>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nhẹ nhàng và [te0mp1o2] của bài hát khiến nó trở thành một trải nghiệm nghe thú vị.</v>
      </c>
      <c r="D4577" s="2"/>
    </row>
    <row r="4578">
      <c r="A4578" s="1" t="s">
        <v>1156</v>
      </c>
      <c r="B4578" s="1" t="s">
        <v>6822</v>
      </c>
      <c r="C4578" s="2" t="str">
        <f>IFERROR(__xludf.DUMMYFUNCTION("GOOGLETRANSLATE(B4578, ""en"", ""vi"")"),"Bài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[I1N2S3"&amp;"T4R5U6M7E8N9T0S1], đồng thời tuân thủ [ti0me1 s2ig3na4tu5re6 o7f 8[T91I02M13E24_35S46I57G68N79A80T91U02R13E24]3]. Nó thách thức các khuôn mẫu điển hình liên quan đến thể loại [G1E2N3R4E5].")</f>
        <v>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[I1N2S3T4R5U6M7E8N9T0S1], đồng thời tuân thủ [ti0me1 s2ig3na4tu5re6 o7f 8[T91I02M13E24_35S46I57G68N79A80T91U02R13E24]3]. Nó thách thức các khuôn mẫu điển hình liên quan đến thể loại [G1E2N3R4E5].</v>
      </c>
      <c r="D4578" s="2"/>
    </row>
    <row r="4579">
      <c r="A4579" s="1" t="s">
        <v>6823</v>
      </c>
      <c r="B4579" s="1" t="s">
        <v>6824</v>
      </c>
      <c r="C4579" s="2" t="str">
        <f>IFERROR(__xludf.DUMMYFUNCTION("GOOGLETRANSLATE(B4579, ""en"", ""vi"")"),"Bản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bằng."&amp;"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chuố"&amp;"t kỹ lưỡng về âm nhạc [G1E2N3R4E5], với âm thanh đáng nhớ, nhịp độ cân bằng và các lựa chọn nhạc cụ có chủ ý.")</f>
        <v>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chuốt kỹ lưỡng về âm nhạc [G1E2N3R4E5], với âm thanh đáng nhớ, nhịp độ cân bằng và các lựa chọn nhạc cụ có chủ ý.</v>
      </c>
      <c r="D4579" s="2"/>
    </row>
    <row r="4580">
      <c r="A4580" s="1" t="s">
        <v>1791</v>
      </c>
      <c r="B4580" s="1" t="s">
        <v>6825</v>
      </c>
      <c r="C4580" s="2" t="str">
        <f>IFERROR(__xludf.DUMMYFUNCTION("GOOGLETRANSLATE(B4580, ""en"", ""vi"")"),"Dải cao độ của [R1A2N3G4E5] [oc0ta1ve2s3] tạo thêm nét đặc biệt cho âm nhạc, nhấn mạnh chiều sâu cảm xúc của nó, trong khi [[K01E12Y23]3 k4ey5] mang lại âm thanh mạnh mẽ và đáng nhớ. Với thời lượng [T1M213] giây và nhịp độ vừa phải, nhịp điệu của bài hát "&amp;"không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h"&amp;"át này trải dài trên [[N01U12M23_34B45A56R67S78]8 b9ar0s1], thể hiện những nét độc đáo của nó.")</f>
        <v>Dải cao độ của [R1A2N3G4E5] [oc0ta1ve2s3] tạo thêm nét đặc biệt cho âm nhạc, nhấn mạnh chiều sâu cảm xúc của nó, trong khi [[K01E12Y23]3 k4ey5] mang lại âm thanh mạnh mẽ và đáng nhớ. Với thời lượng [T1M213] giây và nhịp độ vừa phải, nhịp điệu của bài hát 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hát này trải dài trên [[N01U12M23_34B45A56R67S78]8 b9ar0s1], thể hiện những nét độc đáo của nó.</v>
      </c>
      <c r="D4580" s="2"/>
    </row>
    <row r="4581">
      <c r="A4581" s="1" t="s">
        <v>6826</v>
      </c>
      <c r="B4581" s="1" t="s">
        <v>6827</v>
      </c>
      <c r="C4581" s="2" t="str">
        <f>IFERROR(__xludf.DUMMYFUNCTION("GOOGLETRANSLATE(B4581, ""en"", ""vi"")"),"Nhịp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như"&amp;"ng cách phối và hòa âm của bài hát vẫn tạo nên bầu không khí độc đáo thu hút sự chú ý của người nghe.")</f>
        <v>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nhưng cách phối và hòa âm của bài hát vẫn tạo nên bầu không khí độc đáo thu hút sự chú ý của người nghe.</v>
      </c>
      <c r="D4581" s="2"/>
    </row>
    <row r="4582">
      <c r="A4582" s="1" t="s">
        <v>140</v>
      </c>
      <c r="B4582" s="1" t="s">
        <v>6828</v>
      </c>
      <c r="C4582" s="2" t="str">
        <f>IFERROR(__xludf.DUMMYFUNCTION("GOOGLETRANSLATE(B4582, ""en"", ""vi"")"),"Bài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và"&amp;" được cấu thành trong [[T01I12M23E34_45S56I67G78N89A90T01U12R23E34]4 t5im6e 7si8gn9at0ur1e2]. Mặc dù không đại diện cho âm thanh [G1E2N3R4E5] thông thường, âm nhạc này thể hiện phong cách và bầu không khí đặc biệt của riêng nó.")</f>
        <v>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 được cấu thành trong [[T01I12M23E34_45S56I67G78N89A90T01U12R23E34]4 t5im6e 7si8gn9at0ur1e2]. Mặc dù không đại diện cho âm thanh [G1E2N3R4E5] thông thường, âm nhạc này thể hiện phong cách và bầu không khí đặc biệt của riêng nó.</v>
      </c>
      <c r="D4582" s="2"/>
    </row>
    <row r="4583">
      <c r="A4583" s="1" t="s">
        <v>6829</v>
      </c>
      <c r="B4583" s="1" t="s">
        <v>6830</v>
      </c>
      <c r="C4583" s="2" t="str">
        <f>IFERROR(__xludf.DUMMYFUNCTION("GOOGLETRANSLATE(B4583, ""en"", ""vi"")"),"Dải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"&amp;"bài hát này có nhịp điệu rất nhanh và sống động. Điều thú vị là sáng tác của bài hát này không liên quan đến việc sử dụng [I1N2S3T4R5U6M7E8N9T0S1].")</f>
        <v>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bài hát này có nhịp điệu rất nhanh và sống động. Điều thú vị là sáng tác của bài hát này không liên quan đến việc sử dụng [I1N2S3T4R5U6M7E8N9T0S1].</v>
      </c>
      <c r="D4583" s="2"/>
    </row>
    <row r="4584">
      <c r="A4584" s="1" t="s">
        <v>25</v>
      </c>
      <c r="B4584" s="1" t="s">
        <v>6831</v>
      </c>
      <c r="C4584" s="2" t="str">
        <f>IFERROR(__xludf.DUMMYFUNCTION("GOOGLETRANSLATE(B4584, ""en"", ""vi"")"),"Âm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thể"&amp;"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"&amp;"được. Không có gì ngạc nhiên khi âm nhạc đã là một phần không thể thiếu trong văn hóa nhân loại trong hàng nghìn năm và tiếp tục giữ một vị trí đặc biệt trong trái tim chúng ta ngày nay.")</f>
        <v>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được. Không có gì ngạc nhiên khi âm nhạc đã là một phần không thể thiếu trong văn hóa nhân loại trong hàng nghìn năm và tiếp tục giữ một vị trí đặc biệt trong trái tim chúng ta ngày nay.</v>
      </c>
      <c r="D4584" s="2"/>
    </row>
    <row r="4585">
      <c r="A4585" s="1" t="s">
        <v>217</v>
      </c>
      <c r="B4585" s="1" t="s">
        <v>6832</v>
      </c>
      <c r="C4585" s="2" t="str">
        <f>IFERROR(__xludf.DUMMYFUNCTION("GOOGLETRANSLATE(B4585, ""en"", ""vi"")"),"Việc sử dụng [[K01E12Y23]3 k4ey5] trong bản nhạc này tạo ra một bảng âm thanh phong phú và sống động.")</f>
        <v>Việc sử dụng [[K01E12Y23]3 k4ey5] trong bản nhạc này tạo ra một bảng âm thanh phong phú và sống động.</v>
      </c>
      <c r="D4585" s="2"/>
    </row>
    <row r="4586">
      <c r="A4586" s="1" t="s">
        <v>703</v>
      </c>
      <c r="B4586" s="1" t="s">
        <v>6833</v>
      </c>
      <c r="C4586" s="2" t="str">
        <f>IFERROR(__xludf.DUMMYFUNCTION("GOOGLETRANSLATE(B4586, ""en"", ""vi"")"),"Sự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kế"&amp;"t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s"&amp;"ự đổi mới có thể đạt được thông qua âm nhạc.")</f>
        <v>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sự đổi mới có thể đạt được thông qua âm nhạc.</v>
      </c>
      <c r="D4586" s="2"/>
    </row>
    <row r="4587">
      <c r="A4587" s="1" t="s">
        <v>6834</v>
      </c>
      <c r="B4587" s="1" t="s">
        <v>6835</v>
      </c>
      <c r="C4587" s="2" t="str">
        <f>IFERROR(__xludf.DUMMYFUNCTION("GOOGLETRANSLATE(B4587, ""en"", ""vi"")"),"Phạm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[I1"&amp;"N2S3T4R5U6M7E8N9T0S1] rất quan trọng đối với âm nhạc, trong khi [ti0me1 s2ig3na4tu5re6] của bố cục là [T1I2M3E4_5S6I7G8N9A0T1U2R3E4]. Không thể nhầm lẫn về tính chất [G1E2N3R4E5], bài hát này tiến triển theo [[N01U12M23_34B45A56R67S78]8 b9ar0s1].")</f>
        <v>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[I1N2S3T4R5U6M7E8N9T0S1] rất quan trọng đối với âm nhạc, trong khi [ti0me1 s2ig3na4tu5re6] của bố cục là [T1I2M3E4_5S6I7G8N9A0T1U2R3E4]. Không thể nhầm lẫn về tính chất [G1E2N3R4E5], bài hát này tiến triển theo [[N01U12M23_34B45A56R67S78]8 b9ar0s1].</v>
      </c>
      <c r="D4587" s="2"/>
    </row>
    <row r="4588">
      <c r="A4588" s="1" t="s">
        <v>1223</v>
      </c>
      <c r="B4588" s="1" t="s">
        <v>6836</v>
      </c>
      <c r="C4588" s="2" t="str">
        <f>IFERROR(__xludf.DUMMYFUNCTION("GOOGLETRANSLATE(B4588, ""en"", ""vi"")"),"Màn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Ng"&amp;"oài ra, nhịp điệu trong bài hát này rất êm dịu, nâng cao hơn nữa trải nghiệm nghe tổng thể.")</f>
        <v>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Ngoài ra, nhịp điệu trong bài hát này rất êm dịu, nâng cao hơn nữa trải nghiệm nghe tổng thể.</v>
      </c>
      <c r="D4588" s="2"/>
    </row>
    <row r="4589">
      <c r="A4589" s="1" t="s">
        <v>6819</v>
      </c>
      <c r="B4589" s="1" t="s">
        <v>6837</v>
      </c>
      <c r="C4589" s="2" t="str">
        <f>IFERROR(__xludf.DUMMYFUNCTION("GOOGLETRANSLATE(B4589, ""en"", ""vi"")"),"Bản nhạc sử dụng dải cao độ cụ thể là [R1A2N3G4E5] [oc0ta1ve2s3], tạo ra âm thanh gắn kết và thống nhất trong toàn bộ bản nhạc. Ngoài ra, [[K01E12Y23]3 k4ey5] còn mang đến âm thanh mạnh mẽ và đáng nhớ. Mặc dù [I1N2S3T4R5U6M7E8N9T0S1] không có trong bài há"&amp;"t này, [I1N2S3T4R5U6M7E8N9T0] không phải là nhạc cụ chính được sử dụng để tạo giai điệu trong bài hát này. Với thời lượng phát [T1M213] giây, bài hát thể hiện âm thanh độc đáo vừa gắn kết vừa đáng nhớ.")</f>
        <v>Bản nhạc sử dụng dải cao độ cụ thể là [R1A2N3G4E5] [oc0ta1ve2s3], tạo ra âm thanh gắn kết và thống nhất trong toàn bộ bản nhạc. Ngoài ra, [[K01E12Y23]3 k4ey5] còn mang đến âm thanh mạnh mẽ và đáng nhớ. Mặc dù [I1N2S3T4R5U6M7E8N9T0S1] không có trong bài hát này, [I1N2S3T4R5U6M7E8N9T0] không phải là nhạc cụ chính được sử dụng để tạo giai điệu trong bài hát này. Với thời lượng phát [T1M213] giây, bài hát thể hiện âm thanh độc đáo vừa gắn kết vừa đáng nhớ.</v>
      </c>
      <c r="D4589" s="2"/>
    </row>
    <row r="4590">
      <c r="A4590" s="1" t="s">
        <v>6838</v>
      </c>
      <c r="B4590" s="1" t="s">
        <v>6839</v>
      </c>
      <c r="C4590" s="2" t="str">
        <f>IFERROR(__xludf.DUMMYFUNCTION("GOOGLETRANSLATE(B4590, ""en"", ""vi"")"),"Lựa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quá"&amp;"n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f>
        <v>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v>
      </c>
      <c r="D4590" s="2"/>
    </row>
    <row r="4591">
      <c r="A4591" s="1" t="s">
        <v>6840</v>
      </c>
      <c r="B4591" s="1" t="s">
        <v>6841</v>
      </c>
      <c r="C4591" s="2" t="str">
        <f>IFERROR(__xludf.DUMMYFUNCTION("GOOGLETRANSLATE(B4591, ""en"", ""vi"")"),"Bản nhạc thể hiện phạm vi cao độ trong [R1A2N3G4E5] [oc0ta1ve2s3] và nằm trong [[K01E12Y23]3 k4ey5], mang đến âm thanh mạnh mẽ và đáng nhớ. Với độ dài [T1M213] giây, bài hát này duy trì nhịp điệu ổn định và vừa phải. Nó có tính năng [I1N2S3T4R5U6M7E8N9T0S"&amp;"1] và được cấu thành trong [T1I2M3E4_5S6I7G8N9A0T1U2R3E4]. Âm thanh của bài hát bị ảnh hưởng nặng nề bởi phong cách [G1E2N3R4E5] và bạn có thể đếm [[N01U12M23_34B45A56R67S78]8 b9ar0s1] trong bài hát này.")</f>
        <v>Bản nhạc thể hiện phạm vi cao độ trong [R1A2N3G4E5] [oc0ta1ve2s3] và nằm trong [[K01E12Y23]3 k4ey5], mang đến âm thanh mạnh mẽ và đáng nhớ. Với độ dài [T1M213] giây, bài hát này duy trì nhịp điệu ổn định và vừa phải. Nó có tính năng [I1N2S3T4R5U6M7E8N9T0S1] và được cấu thành trong [T1I2M3E4_5S6I7G8N9A0T1U2R3E4]. Âm thanh của bài hát bị ảnh hưởng nặng nề bởi phong cách [G1E2N3R4E5] và bạn có thể đếm [[N01U12M23_34B45A56R67S78]8 b9ar0s1] trong bài hát này.</v>
      </c>
      <c r="D4591" s="2"/>
    </row>
    <row r="4592">
      <c r="A4592" s="1" t="s">
        <v>391</v>
      </c>
      <c r="B4592" s="1" t="s">
        <v>6842</v>
      </c>
      <c r="C4592" s="2" t="str">
        <f>IFERROR(__xludf.DUMMYFUNCTION("GOOGLETRANSLATE(B4592, ""en"", ""vi"")"),"Bài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yế"&amp;"u tố âm nhạc này tạo nên âm thanh mạnh mẽ và tràn đầy năng lượng, cuốn hút người nghe từ đầu đến cuối.")</f>
        <v>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yếu tố âm nhạc này tạo nên âm thanh mạnh mẽ và tràn đầy năng lượng, cuốn hút người nghe từ đầu đến cuối.</v>
      </c>
      <c r="D4592" s="2"/>
    </row>
    <row r="4593">
      <c r="A4593" s="1" t="s">
        <v>2637</v>
      </c>
      <c r="B4593" s="1" t="s">
        <v>6843</v>
      </c>
      <c r="C4593" s="2" t="str">
        <f>IFERROR(__xludf.DUMMYFUNCTION("GOOGLETRANSLATE(B4593, ""en"", ""vi"")"),"Bản nhạc được đề cập có thời lượng [T1M213] giây và có đồng hồ đo [T1I2M3E4_5S6I7G8N9A0T1U2R3E4]. Tuy nhiên, nó không thể hiện các đặc điểm điển hình của kiểu [G1E2N3R4E5].")</f>
        <v>Bản nhạc được đề cập có thời lượng [T1M213] giây và có đồng hồ đo [T1I2M3E4_5S6I7G8N9A0T1U2R3E4]. Tuy nhiên, nó không thể hiện các đặc điểm điển hình của kiểu [G1E2N3R4E5].</v>
      </c>
      <c r="D4593" s="2"/>
    </row>
    <row r="4594">
      <c r="A4594" s="1" t="s">
        <v>248</v>
      </c>
      <c r="B4594" s="1" t="s">
        <v>6844</v>
      </c>
      <c r="C4594" s="2" t="str">
        <f>IFERROR(__xludf.DUMMYFUNCTION("GOOGLETRANSLATE(B4594,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"&amp;"và có nhịp điệu [te0mp1o2] rất lạc quan, không có bất kỳ [I1N2S3T4R5U6M7E8N9T0S1] nào. Với [ti0me1 s2ig3na4tu5re6 o7f 8[T91I02M13E24_35S46I57G68N79A80T91U02R13E24]3], âm nhạc duy trì tốc độ [te0mp1o2] nhanh, trong khi thấm đẫm [E1M2O3T4I5O6N7]. Nhìn chung"&amp;", bài hát này có thời lượng kéo dài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và có nhịp điệu [te0mp1o2] rất lạc quan, không có bất kỳ [I1N2S3T4R5U6M7E8N9T0S1] nào. Với [ti0me1 s2ig3na4tu5re6 o7f 8[T91I02M13E24_35S46I57G68N79A80T91U02R13E24]3], âm nhạc duy trì tốc độ [te0mp1o2] nhanh, trong khi thấm đẫm [E1M2O3T4I5O6N7]. Nhìn chung, bài hát này có thời lượng kéo dài [[N01U12M23_34B45A56R67S78]8 b9ar0s1].</v>
      </c>
      <c r="D4594" s="2"/>
    </row>
    <row r="4595">
      <c r="A4595" s="1" t="s">
        <v>6845</v>
      </c>
      <c r="B4595" s="1" t="s">
        <v>6846</v>
      </c>
      <c r="C4595" s="2" t="str">
        <f>IFERROR(__xludf.DUMMYFUNCTION("GOOGLETRANSLATE(B4595, ""en"", ""vi"")"),"Âm nhạc của bản nhạc này được làm phong phú thêm bởi nhiều nhạc cụ khác nhau, mặc dù [I1N2S3T4R5U6M7E8N9T0] không phải là nhạc cụ chính được sử dụng cho giai điệu. Nó có đồng hồ đo [T1I2M3E4_5S6I7G8N9A0T1U2R3E4] và sử dụng [[K01E12Y23]3 k4ey5] để tạo ra b"&amp;"ầu không khí khác biệt. Hiệu ứng tổng thể của âm nhạc được nâng cao nhờ việc sử dụng nhiều nhạc cụ.")</f>
        <v>Âm nhạc của bản nhạc này được làm phong phú thêm bởi nhiều nhạc cụ khác nhau, mặc dù [I1N2S3T4R5U6M7E8N9T0] không phải là nhạc cụ chính được sử dụng cho giai điệu. Nó có đồng hồ đo [T1I2M3E4_5S6I7G8N9A0T1U2R3E4] và sử dụng [[K01E12Y23]3 k4ey5] để tạo ra bầu không khí khác biệt. Hiệu ứng tổng thể của âm nhạc được nâng cao nhờ việc sử dụng nhiều nhạc cụ.</v>
      </c>
      <c r="D4595" s="2"/>
    </row>
    <row r="4596">
      <c r="A4596" s="1" t="s">
        <v>2077</v>
      </c>
      <c r="B4596" s="1" t="s">
        <v>6847</v>
      </c>
      <c r="C4596" s="2" t="str">
        <f>IFERROR(__xludf.DUMMYFUNCTION("GOOGLETRANSLATE(B4596, ""en"", ""vi"")"),"Loại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[E1"&amp;"M2O3T4I5O6N7].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[[N01U12M23_34B45A56R67S"&amp;"78]8 b9ar0s1], mang lại trải nghiệm nghe độc ​​đáo và hấp dẫn.")</f>
        <v>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[[N01U12M23_34B45A56R67S78]8 b9ar0s1], mang lại trải nghiệm nghe độc ​​đáo và hấp dẫn.</v>
      </c>
      <c r="D4596" s="2"/>
    </row>
    <row r="4597">
      <c r="A4597" s="1" t="s">
        <v>4376</v>
      </c>
      <c r="B4597" s="1" t="s">
        <v>6848</v>
      </c>
      <c r="C4597" s="2" t="str">
        <f>IFERROR(__xludf.DUMMYFUNCTION("GOOGLETRANSLATE(B4597, ""en"", ""vi"")"),"Bài hát này có nhịp độ nhẹ nhàng và thời gian chạy là [T1M213] giây. Tuy nhiên, điều làm nên sự khác biệt của nó là [ti0me1 s2ig3na4tu5re6] không điển hình.")</f>
        <v>Bài hát này có nhịp độ nhẹ nhàng và thời gian chạy là [T1M213] giây. Tuy nhiên, điều làm nên sự khác biệt của nó là [ti0me1 s2ig3na4tu5re6] không điển hình.</v>
      </c>
      <c r="D4597" s="2"/>
    </row>
    <row r="4598">
      <c r="A4598" s="1" t="s">
        <v>6849</v>
      </c>
      <c r="B4598" s="1" t="s">
        <v>6850</v>
      </c>
      <c r="C4598" s="2" t="str">
        <f>IFERROR(__xludf.DUMMYFUNCTION("GOOGLETRANSLATE(B4598, ""en"", ""vi"")"),"Bản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k"&amp;"hông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f>
        <v>Bản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không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v>
      </c>
      <c r="D4598" s="2"/>
    </row>
    <row r="4599">
      <c r="A4599" s="1" t="s">
        <v>166</v>
      </c>
      <c r="B4599" s="1" t="s">
        <v>6851</v>
      </c>
      <c r="C4599" s="2" t="str">
        <f>IFERROR(__xludf.DUMMYFUNCTION("GOOGLETRANSLATE(B4599, ""en"", ""vi"")"),"Việc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t"&amp;"iềm năng của nó, âm nhạc cần có các nhạc cụ phù hợp, điều này sẽ nâng cao tác động tổng thể và chất lượng của buổi biểu diễn.")</f>
        <v>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tiềm năng của nó, âm nhạc cần có các nhạc cụ phù hợp, điều này sẽ nâng cao tác động tổng thể và chất lượng của buổi biểu diễn.</v>
      </c>
      <c r="D4599" s="2"/>
    </row>
    <row r="4600">
      <c r="A4600" s="1" t="s">
        <v>352</v>
      </c>
      <c r="B4600" s="1" t="s">
        <v>6852</v>
      </c>
      <c r="C4600" s="2" t="str">
        <f>IFERROR(__xludf.DUMMYFUNCTION("GOOGLETRANSLATE(B4600, ""en"", ""vi"")"),"Dải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g"&amp;"iây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"&amp;"với tốc độ vừa phải.")</f>
        <v>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với tốc độ vừa phải.</v>
      </c>
      <c r="D4600" s="2"/>
    </row>
    <row r="4601">
      <c r="A4601" s="1" t="s">
        <v>1158</v>
      </c>
      <c r="B4601" s="1" t="s">
        <v>6853</v>
      </c>
      <c r="C4601" s="2" t="str">
        <f>IFERROR(__xludf.DUMMYFUNCTION("GOOGLETRANSLATE(B4601, ""en"", ""vi"")"),"Nhạc được phát ở tốc độ nhanh có phạm vi cao độ trong [R1A2N3G4E5] [oc0ta1ve2s3].")</f>
        <v>Nhạc được phát ở tốc độ nhanh có phạm vi cao độ trong [R1A2N3G4E5] [oc0ta1ve2s3].</v>
      </c>
      <c r="D4601" s="2"/>
    </row>
    <row r="4602">
      <c r="A4602" s="1" t="s">
        <v>6756</v>
      </c>
      <c r="B4602" s="1" t="s">
        <v>6854</v>
      </c>
      <c r="C4602" s="2" t="str">
        <f>IFERROR(__xludf.DUMMYFUNCTION("GOOGLETRANSLATE(B4602, ""en"", ""vi"")"),"Việc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[G"&amp;"1E2N3R4E5].")</f>
        <v>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[G1E2N3R4E5].</v>
      </c>
      <c r="D4602" s="2"/>
    </row>
    <row r="4603">
      <c r="A4603" s="1" t="s">
        <v>6855</v>
      </c>
      <c r="B4603" s="1" t="s">
        <v>6856</v>
      </c>
      <c r="C4603" s="2" t="str">
        <f>IFERROR(__xludf.DUMMYFUNCTION("GOOGLETRANSLATE(B4603, ""en"", ""vi"")"),"Việc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[I1N2S3T4R5U6M7E8N9T0S"&amp;"1] lại vắng mặt một cách đáng chú ý, duy trì cách tiếp cận tối giản. Với chất lượng trung bình [te0mp1o2], bản nhạc này khác với những đặc điểm thông thường của thể loại [G1E2N3R4E5], thể hiện một phong cách độc đáo.")</f>
        <v>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[I1N2S3T4R5U6M7E8N9T0S1] lại vắng mặt một cách đáng chú ý, duy trì cách tiếp cận tối giản. Với chất lượng trung bình [te0mp1o2], bản nhạc này khác với những đặc điểm thông thường của thể loại [G1E2N3R4E5], thể hiện một phong cách độc đáo.</v>
      </c>
      <c r="D4603" s="2"/>
    </row>
    <row r="4604">
      <c r="A4604" s="1" t="s">
        <v>2237</v>
      </c>
      <c r="B4604" s="1" t="s">
        <v>6857</v>
      </c>
      <c r="C4604" s="2" t="str">
        <f>IFERROR(__xludf.DUMMYFUNCTION("GOOGLETRANSLATE(B4604, ""en"", ""vi"")"),"Bài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bậ"&amp;"t [I1N2S3T4R5U6M7E8N9T0S1], đồng thời khác với chuẩn mực ở [ti0me1 s2ig3na4tu5re6 o7f 8[T91I02M13E24_35S46I57G68N79A80T91U02R13E24]3]. Mặc dù nhịp độ chậm rãi nhưng bài hát này vẫn gói gọn tinh hoa của phong cách [G1E2N3R4E5].")</f>
        <v>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bật [I1N2S3T4R5U6M7E8N9T0S1], đồng thời khác với chuẩn mực ở [ti0me1 s2ig3na4tu5re6 o7f 8[T91I02M13E24_35S46I57G68N79A80T91U02R13E24]3]. Mặc dù nhịp độ chậm rãi nhưng bài hát này vẫn gói gọn tinh hoa của phong cách [G1E2N3R4E5].</v>
      </c>
      <c r="D4604" s="2"/>
    </row>
    <row r="4605">
      <c r="A4605" s="1" t="s">
        <v>708</v>
      </c>
      <c r="B4605" s="1" t="s">
        <v>6858</v>
      </c>
      <c r="C4605" s="2" t="str">
        <f>IFERROR(__xludf.DUMMYFUNCTION("GOOGLETRANSLATE(B4605, ""en"", ""vi"")"),"Dải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"&amp;"mẽ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đủ"&amp;" thời gian để âm nhạc xây dựng và truyền tải [E1M2O3T4I5O6N7], để lại ấn tượng lâu dài cho người nghe.")</f>
        <v>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 thời gian để âm nhạc xây dựng và truyền tải [E1M2O3T4I5O6N7], để lại ấn tượng lâu dài cho người nghe.</v>
      </c>
      <c r="D4605" s="2"/>
    </row>
    <row r="4606">
      <c r="A4606" s="1" t="s">
        <v>400</v>
      </c>
      <c r="B4606" s="1" t="s">
        <v>6859</v>
      </c>
      <c r="C4606" s="2" t="str">
        <f>IFERROR(__xludf.DUMMYFUNCTION("GOOGLETRANSLATE(B4606, ""en"", ""vi"")"),"Bài hát có thời lượng chạy là [T1M213] giây.")</f>
        <v>Bài hát có thời lượng chạy là [T1M213] giây.</v>
      </c>
      <c r="D4606" s="2"/>
    </row>
    <row r="4607">
      <c r="A4607" s="1" t="s">
        <v>2637</v>
      </c>
      <c r="B4607" s="1" t="s">
        <v>6860</v>
      </c>
      <c r="C4607" s="2" t="str">
        <f>IFERROR(__xludf.DUMMYFUNCTION("GOOGLETRANSLATE(B4607, ""en"", ""vi"")"),"Âm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l"&amp;"oại,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th"&amp;"anh của mình như thế nào trong tương lai.")</f>
        <v>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thanh của mình như thế nào trong tương lai.</v>
      </c>
      <c r="D4607" s="2"/>
    </row>
    <row r="4608">
      <c r="A4608" s="1" t="s">
        <v>535</v>
      </c>
      <c r="B4608" s="1" t="s">
        <v>6861</v>
      </c>
      <c r="C4608" s="2" t="str">
        <f>IFERROR(__xludf.DUMMYFUNCTION("GOOGLETRANSLATE(B4608, ""en"", ""vi"")"),"Dải cao độ của [R1A2N3G4E5] [oc0ta1ve2s3] tạo thêm nét đặc biệt cho âm nhạc, nhấn mạnh chiều sâu cảm xúc của nó, trong khi [[K01E12Y23]3 k4ey5] mang lại âm thanh mạnh mẽ và đáng nhớ. Với độ dài [T1M213] giây, bản nhạc mở ra với tốc độ [te0mp1o2] chậm rãi "&amp;"và thư giãn, được nâng cao nhờ việc sử dụng [I1N2S3T4R5U6M7E8N9T0S1] quan trọng. [ti0me1 s2ig3na4tu5re6] của bài hát độc đáo này là [T1I2M3E4_5S6I7G8N9A0T1U2R3E4], góp phần tạo nên sự sáng tác độc đáo cho nó. Mặc dù [te0mp1o2] chậm chạp, âm thanh của bản "&amp;"nhạc này khác với các quy ước thường gắn liền với thể loại [G1E2N3R4E5].")</f>
        <v>Dải cao độ của [R1A2N3G4E5] [oc0ta1ve2s3] tạo thêm nét đặc biệt cho âm nhạc, nhấn mạnh chiều sâu cảm xúc của nó, trong khi [[K01E12Y23]3 k4ey5] mang lại âm thanh mạnh mẽ và đáng nhớ. Với độ dài [T1M213] giây, bản nhạc mở ra với tốc độ [te0mp1o2] chậm rãi và thư giãn, được nâng cao nhờ việc sử dụng [I1N2S3T4R5U6M7E8N9T0S1] quan trọng. [ti0me1 s2ig3na4tu5re6] của bài hát độc đáo này là [T1I2M3E4_5S6I7G8N9A0T1U2R3E4], góp phần tạo nên sự sáng tác độc đáo cho nó. Mặc dù [te0mp1o2] chậm chạp, âm thanh của bản nhạc này khác với các quy ước thường gắn liền với thể loại [G1E2N3R4E5].</v>
      </c>
      <c r="D4608" s="2"/>
    </row>
    <row r="4609">
      <c r="A4609" s="1" t="s">
        <v>6862</v>
      </c>
      <c r="B4609" s="1" t="s">
        <v>6863</v>
      </c>
      <c r="C4609" s="2" t="str">
        <f>IFERROR(__xludf.DUMMYFUNCTION("GOOGLETRANSLATE(B4609, ""en"", ""vi"")"),"Bài hát này, với thời lượng chạy [T1M213] giây và được phát ở tốc độ nhanh, có thể khiến bạn không bắt kịp nhịp điệu của nó. Tuy nhiên, [ti0me1 s2ig3na4tu5re6] của âm nhạc là [T1I2M3E4_5S6I7G8N9A0T1U2R3E4] và về bản chất là [E1M2O3T4I5O6N7].")</f>
        <v>Bài hát này, với thời lượng chạy [T1M213] giây và được phát ở tốc độ nhanh, có thể khiến bạn không bắt kịp nhịp điệu của nó. Tuy nhiên, [ti0me1 s2ig3na4tu5re6] của âm nhạc là [T1I2M3E4_5S6I7G8N9A0T1U2R3E4] và về bản chất là [E1M2O3T4I5O6N7].</v>
      </c>
      <c r="D4609" s="2"/>
    </row>
    <row r="4610">
      <c r="A4610" s="1" t="s">
        <v>6864</v>
      </c>
      <c r="B4610" s="1" t="s">
        <v>6865</v>
      </c>
      <c r="C4610" s="2" t="str">
        <f>IFERROR(__xludf.DUMMYFUNCTION("GOOGLETRANSLATE(B4610, ""en"", ""vi"")"),"Phong cách của bài hát bắt nguồn từ truyền thống của âm nhạc [G1E2N3R4E5], nhịp điệu rất êm dịu và nhẹ nhàng, chuyển động ở tốc độ cân bằng khi tiến dần qua [[N01U12M23_34B45A56R67S78]8 b9ar0s1]. [K1E2Y3] tạo thêm hương vị độc đáo cho bản nhạc này và nên "&amp;"đưa vào [I1N2S3T4R5U6M7E8N9T0S1] để nâng cao âm thanh tổng thể. Với thời lượng phát [T1M213] giây, bài hát này mang đến trải nghiệm âm nhạc thú vị, chắc chắn sẽ làm hài lòng người hâm mộ âm nhạc [G1E2N3R4E5].")</f>
        <v>Phong cách của bài hát bắt nguồn từ truyền thống của âm nhạc [G1E2N3R4E5], nhịp điệu rất êm dịu và nhẹ nhàng, chuyển động ở tốc độ cân bằng khi tiến dần qua [[N01U12M23_34B45A56R67S78]8 b9ar0s1]. [K1E2Y3] tạo thêm hương vị độc đáo cho bản nhạc này và nên đưa vào [I1N2S3T4R5U6M7E8N9T0S1] để nâng cao âm thanh tổng thể. Với thời lượng phát [T1M213] giây, bài hát này mang đến trải nghiệm âm nhạc thú vị, chắc chắn sẽ làm hài lòng người hâm mộ âm nhạc [G1E2N3R4E5].</v>
      </c>
      <c r="D4610" s="2"/>
    </row>
    <row r="4611">
      <c r="A4611" s="1" t="s">
        <v>11</v>
      </c>
      <c r="B4611" s="1" t="s">
        <v>6866</v>
      </c>
      <c r="C4611" s="2" t="str">
        <f>IFERROR(__xludf.DUMMYFUNCTION("GOOGLETRANSLATE(B4611, ""en"", ""vi"")"),"Âm nhạc trong bài hát này dựa trên [[T01I12M23E34_45S56I67G78N89A90T01U12R23E34]4 t5im6e 7si8gn9at0ur1e2], tạo nên nhịp điệu rất yên tĩnh.")</f>
        <v>Âm nhạc trong bài hát này dựa trên [[T01I12M23E34_45S56I67G78N89A90T01U12R23E34]4 t5im6e 7si8gn9at0ur1e2], tạo nên nhịp điệu rất yên tĩnh.</v>
      </c>
      <c r="D4611" s="2"/>
    </row>
    <row r="4612">
      <c r="A4612" s="1" t="s">
        <v>6867</v>
      </c>
      <c r="B4612" s="1" t="s">
        <v>6868</v>
      </c>
      <c r="C4612" s="2" t="str">
        <f>IFERROR(__xludf.DUMMYFUNCTION("GOOGLETRANSLATE(B4612, ""en"", ""vi"")"),"Với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kh"&amp;"oảng [[N01U12M23_34B45A56R67S78]8 b9ar0s1], bài hát này thể hiện sự hòa quyện quyến rũ của các yếu tố âm nhạc.")</f>
        <v>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khoảng [[N01U12M23_34B45A56R67S78]8 b9ar0s1], bài hát này thể hiện sự hòa quyện quyến rũ của các yếu tố âm nhạc.</v>
      </c>
      <c r="D4612" s="2"/>
    </row>
    <row r="4613">
      <c r="A4613" s="1" t="s">
        <v>1797</v>
      </c>
      <c r="B4613" s="1" t="s">
        <v>6869</v>
      </c>
      <c r="C4613" s="2" t="str">
        <f>IFERROR(__xludf.DUMMYFUNCTION("GOOGLETRANSLATE(B4613, ""en"", ""vi"")"),"Bản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giây,"&amp;" nhịp điệu của bài hát cân bằng, rơi vào ngọt ngào, không quá nhanh cũng không quá chậm. Để có kết quả tốt nhất, nó phải bao gồm các nhạc cụ [I1N2S3T4R5U6M7E8N9T0S1] và sử dụng [[T01I12M23E34_45S56I67G78N89A90T01U12R23E34]4 t5im6e 7si8gn9at0ur1e2], điều n"&amp;"ày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f>
        <v>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 nhịp điệu của bài hát cân bằng, rơi vào ngọt ngào, không quá nhanh cũng không quá chậm. Để có kết quả tốt nhất, nó phải bao gồm các nhạc cụ [I1N2S3T4R5U6M7E8N9T0S1] và sử dụng [[T01I12M23E34_45S56I67G78N89A90T01U12R23E34]4 t5im6e 7si8gn9at0ur1e2], điều này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v>
      </c>
      <c r="D4613" s="2"/>
    </row>
    <row r="4614">
      <c r="A4614" s="1" t="s">
        <v>6870</v>
      </c>
      <c r="B4614" s="1" t="s">
        <v>6871</v>
      </c>
      <c r="C4614" s="2" t="str">
        <f>IFERROR(__xludf.DUMMYFUNCTION("GOOGLETRANSLATE(B4614, ""en"", ""vi"")"),"Bài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hư"&amp;"ởng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f>
        <v>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v>
      </c>
      <c r="D4614" s="2"/>
    </row>
    <row r="4615">
      <c r="A4615" s="1" t="s">
        <v>6872</v>
      </c>
      <c r="B4615" s="1" t="s">
        <v>6873</v>
      </c>
      <c r="C4615" s="2" t="str">
        <f>IFERROR(__xludf.DUMMYFUNCTION("GOOGLETRANSLATE(B4615, ""en"", ""vi"")"),"Phạm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"&amp;"và bám sát nhịp [T1I2M3E4_5S6I7G8N9A0T1U2R3E4]. Đáng chú ý, sự vắng mặt trong sáng tác này là [I1N2S3T4R5U6M7E8N9T0S1], cho phép âm nhạc tỏa sáng ở dạng thuần khiết nhất.")</f>
        <v>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và bám sát nhịp [T1I2M3E4_5S6I7G8N9A0T1U2R3E4]. Đáng chú ý, sự vắng mặt trong sáng tác này là [I1N2S3T4R5U6M7E8N9T0S1], cho phép âm nhạc tỏa sáng ở dạng thuần khiết nhất.</v>
      </c>
      <c r="D4615" s="2"/>
    </row>
    <row r="4616">
      <c r="A4616" s="1" t="s">
        <v>4087</v>
      </c>
      <c r="B4616" s="1" t="s">
        <v>6874</v>
      </c>
      <c r="C4616" s="2" t="str">
        <f>IFERROR(__xludf.DUMMYFUNCTION("GOOGLETRANSLATE(B4616, ""en"", ""vi"")"),"Bài hát có [[N01U12M23_34B45A56R67S78]8 b9ar0s1] và tuân theo nhịp [T1I2M3E4_5S6I7G8N9A0T1U2R3E4] xuyên suốt bản nhạc.")</f>
        <v>Bài hát có [[N01U12M23_34B45A56R67S78]8 b9ar0s1] và tuân theo nhịp [T1I2M3E4_5S6I7G8N9A0T1U2R3E4] xuyên suốt bản nhạc.</v>
      </c>
      <c r="D4616" s="2"/>
    </row>
    <row r="4617">
      <c r="A4617" s="1" t="s">
        <v>164</v>
      </c>
      <c r="B4617" s="1" t="s">
        <v>6875</v>
      </c>
      <c r="C4617" s="2" t="str">
        <f>IFERROR(__xludf.DUMMYFUNCTION("GOOGLETRANSLATE(B4617, ""en"", ""vi"")"),"Bản nhạc thể hiện phạm vi cao độ trong [R1A2N3G4E5] [oc0ta1ve2s3], trong khi [[K01E12Y23]3 k4ey5] mang đến âm thanh mạnh mẽ và đáng nhớ. Với thời lượng [T1M213] giây, bài hát chinh phục người nghe bằng nhịp điệu nhẹ nhàng. [I1N2S3T4R5U6M7E8N9T0S1] không c"&amp;"ó trong bản sáng tác này, cho phép tập trung vào giai điệu. Bộ đếm [T1I2M3E4_5S6I7G8N9A0T1U2R3E4] thiết lập nền tảng nhịp điệu cho nhịp độ cân bằng mà âm nhạc mở ra, truyền tải hiệu quả [E1M2O3T4I5O6N7].")</f>
        <v>Bản nhạc thể hiện phạm vi cao độ trong [R1A2N3G4E5] [oc0ta1ve2s3], trong khi [[K01E12Y23]3 k4ey5] mang đến âm thanh mạnh mẽ và đáng nhớ. Với thời lượng [T1M213] giây, bài hát chinh phục người nghe bằng nhịp điệu nhẹ nhàng. [I1N2S3T4R5U6M7E8N9T0S1] không có trong bản sáng tác này, cho phép tập trung vào giai điệu. Bộ đếm [T1I2M3E4_5S6I7G8N9A0T1U2R3E4] thiết lập nền tảng nhịp điệu cho nhịp độ cân bằng mà âm nhạc mở ra, truyền tải hiệu quả [E1M2O3T4I5O6N7].</v>
      </c>
      <c r="D4617" s="2"/>
    </row>
    <row r="4618">
      <c r="A4618" s="1" t="s">
        <v>6876</v>
      </c>
      <c r="B4618" s="1" t="s">
        <v>6877</v>
      </c>
      <c r="C4618" s="2" t="str">
        <f>IFERROR(__xludf.DUMMYFUNCTION("GOOGLETRANSLATE(B4618, ""en"", ""vi"")"),"Âm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s"&amp;"ử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b"&amp;"9ar0s1], âm nhạc tỏa ra cảm giác mạnh mẽ về [E1M2O3T4I5O6N7], khiến nó trở thành một tác phẩm thực sự nổi bật trong thể loại của nó.")</f>
        <v>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b9ar0s1], âm nhạc tỏa ra cảm giác mạnh mẽ về [E1M2O3T4I5O6N7], khiến nó trở thành một tác phẩm thực sự nổi bật trong thể loại của nó.</v>
      </c>
      <c r="D4618" s="2"/>
    </row>
    <row r="4619">
      <c r="A4619" s="1" t="s">
        <v>71</v>
      </c>
      <c r="B4619" s="1" t="s">
        <v>6878</v>
      </c>
      <c r="C4619" s="2" t="str">
        <f>IFERROR(__xludf.DUMMYFUNCTION("GOOGLETRANSLATE(B4619, ""en"", ""vi"")"),"Bài hát này có nhịp độ chậm và thời gian chạy là [T1M213] giây. Bạn có thể đếm [[N01U12M23_34B45A56R67S78]8 b9ar0s1] trong bài hát này.")</f>
        <v>Bài hát này có nhịp độ chậm và thời gian chạy là [T1M213] giây. Bạn có thể đếm [[N01U12M23_34B45A56R67S78]8 b9ar0s1] trong bài hát này.</v>
      </c>
      <c r="D4619" s="2"/>
    </row>
    <row r="4620">
      <c r="A4620" s="1" t="s">
        <v>2848</v>
      </c>
      <c r="B4620" s="1" t="s">
        <v>6879</v>
      </c>
      <c r="C4620" s="2" t="str">
        <f>IFERROR(__xludf.DUMMYFUNCTION("GOOGLETRANSLATE(B4620, ""en"", ""vi"")"),"Âm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Nh"&amp;"ịp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"&amp;"âm thanh độc đáo và nhịp điệu vừa phải khiến nó trở thành một bản nhạc đặc biệt và thú vị để nghe.")</f>
        <v>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âm thanh độc đáo và nhịp điệu vừa phải khiến nó trở thành một bản nhạc đặc biệt và thú vị để nghe.</v>
      </c>
      <c r="D4620" s="2"/>
    </row>
    <row r="4621">
      <c r="A4621" s="1" t="s">
        <v>795</v>
      </c>
      <c r="B4621" s="1" t="s">
        <v>6880</v>
      </c>
      <c r="C4621" s="2" t="str">
        <f>IFERROR(__xludf.DUMMYFUNCTION("GOOGLETRANSLATE(B4621, ""en"", ""vi"")"),"Khi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"&amp;"lan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âm"&amp;" nhạc.")</f>
        <v>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 nhạc.</v>
      </c>
      <c r="D4621" s="2"/>
    </row>
    <row r="4622">
      <c r="A4622" s="1" t="s">
        <v>6881</v>
      </c>
      <c r="B4622" s="1" t="s">
        <v>6882</v>
      </c>
      <c r="C4622" s="2" t="str">
        <f>IFERROR(__xludf.DUMMYFUNCTION("GOOGLETRANSLATE(B4622, ""en"", ""vi"")"),"Bài hát có tiết tấu rất êm đềm, nhẹ nhàng nhưng cũng rất chậm rãi. Nó khác với âm thanh điển hình của nhạc [G1E2N3R4E5] cổ điển, mang đến trải nghiệm nghe độc ​​đáo.")</f>
        <v>Bài hát có tiết tấu rất êm đềm, nhẹ nhàng nhưng cũng rất chậm rãi. Nó khác với âm thanh điển hình của nhạc [G1E2N3R4E5] cổ điển, mang đến trải nghiệm nghe độc ​​đáo.</v>
      </c>
      <c r="D4622" s="2"/>
    </row>
    <row r="4623">
      <c r="A4623" s="1" t="s">
        <v>1392</v>
      </c>
      <c r="B4623" s="1" t="s">
        <v>6883</v>
      </c>
      <c r="C4623" s="2" t="str">
        <f>IFERROR(__xludf.DUMMYFUNCTION("GOOGLETRANSLATE(B4623, ""en"", ""vi"")"),"Việc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bả"&amp;"n.")</f>
        <v>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bản.</v>
      </c>
      <c r="D4623" s="2"/>
    </row>
    <row r="4624">
      <c r="A4624" s="1" t="s">
        <v>381</v>
      </c>
      <c r="B4624" s="1" t="s">
        <v>6884</v>
      </c>
      <c r="C4624" s="2" t="str">
        <f>IFERROR(__xludf.DUMMYFUNCTION("GOOGLETRANSLATE(B4624, ""en"", ""vi"")"),"Dải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"&amp;"và sống động, tận dụng tối đa dải cao độ có sẵn. Từ các nốt thấp làm nền tảng cho đến các nốt cao vút, phạm vi [R1A2N3G4E5] [oc0ta1ve2s3] cho phép trải nghiệm âm nhạc biểu cảm và nhiều sắc thái. Cùng với nhau, dải cao độ và [I1N2S3T4R5U6M7E8N9T0S1] tạo nê"&amp;"n một bản nhạc mạnh mẽ và giàu sức gợi, làm say đắm người nghe.")</f>
        <v>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và sống động, tận dụng tối đa dải cao độ có sẵn. Từ các nốt thấp làm nền tảng cho đến các nốt cao vút, phạm vi [R1A2N3G4E5] [oc0ta1ve2s3] cho phép trải nghiệm âm nhạc biểu cảm và nhiều sắc thái. Cùng với nhau, dải cao độ và [I1N2S3T4R5U6M7E8N9T0S1] tạo nên một bản nhạc mạnh mẽ và giàu sức gợi, làm say đắm người nghe.</v>
      </c>
      <c r="D4624" s="2"/>
    </row>
    <row r="4625">
      <c r="A4625" s="1" t="s">
        <v>6885</v>
      </c>
      <c r="B4625" s="1" t="s">
        <v>6886</v>
      </c>
      <c r="C4625" s="2" t="str">
        <f>IFERROR(__xludf.DUMMYFUNCTION("GOOGLETRANSLATE(B4625, ""en"", ""vi"")"),"Âm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f>
        <v>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v>
      </c>
      <c r="D4625" s="2"/>
    </row>
    <row r="4626">
      <c r="A4626" s="1" t="s">
        <v>1836</v>
      </c>
      <c r="B4626" s="1" t="s">
        <v>6887</v>
      </c>
      <c r="C4626" s="2" t="str">
        <f>IFERROR(__xludf.DUMMYFUNCTION("GOOGLETRANSLATE(B4626, ""en"", ""vi"")"),"Bài hát thứ hai [T1M213] này thể hiện bản chất của âm nhạc [G1E2N3R4E5].")</f>
        <v>Bài hát thứ hai [T1M213] này thể hiện bản chất của âm nhạc [G1E2N3R4E5].</v>
      </c>
      <c r="D4626" s="2"/>
    </row>
    <row r="4627">
      <c r="A4627" s="1" t="s">
        <v>414</v>
      </c>
      <c r="B4627" s="1" t="s">
        <v>6888</v>
      </c>
      <c r="C4627" s="2" t="str">
        <f>IFERROR(__xludf.DUMMYFUNCTION("GOOGLETRANSLATE(B4627, ""en"", ""vi"")"),"Phạm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kế"&amp;"t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yế"&amp;"u tố âm nhạc này góp phần nâng cao tính hiệu quả của bản nhạc và thể hiện sự sáng tạo cũng như kỹ năng của người biểu diễn.")</f>
        <v>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yếu tố âm nhạc này góp phần nâng cao tính hiệu quả của bản nhạc và thể hiện sự sáng tạo cũng như kỹ năng của người biểu diễn.</v>
      </c>
      <c r="D4627" s="2"/>
    </row>
    <row r="4628">
      <c r="A4628" s="1" t="s">
        <v>6889</v>
      </c>
      <c r="B4628" s="1" t="s">
        <v>6890</v>
      </c>
      <c r="C4628" s="2" t="str">
        <f>IFERROR(__xludf.DUMMYFUNCTION("GOOGLETRANSLATE(B4628, ""en"", ""vi"")"),"Bài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"&amp;"tinh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ph"&amp;"ẩm.")</f>
        <v>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phẩm.</v>
      </c>
      <c r="D4628" s="2"/>
    </row>
    <row r="4629">
      <c r="A4629" s="1" t="s">
        <v>1023</v>
      </c>
      <c r="B4629" s="1" t="s">
        <v>6891</v>
      </c>
      <c r="C4629" s="2" t="str">
        <f>IFERROR(__xludf.DUMMYFUNCTION("GOOGLETRANSLATE(B4629, ""en"", ""vi"")"),"Bài hát này không có nhạc cụ.")</f>
        <v>Bài hát này không có nhạc cụ.</v>
      </c>
      <c r="D4629" s="2"/>
    </row>
    <row r="4630">
      <c r="A4630" s="1" t="s">
        <v>6892</v>
      </c>
      <c r="B4630" s="1" t="s">
        <v>6893</v>
      </c>
      <c r="C4630" s="2" t="str">
        <f>IFERROR(__xludf.DUMMYFUNCTION("GOOGLETRANSLATE(B4630, ""en"", ""vi"")"),"Nhạc trong bản nhạc này chạy trong [T1M213] giây và có nhịp [T1I2M3E4_5S6I7G8N9A0T1U2R3E4]. [te0mp1o2] rất thư giãn và điều mang lại cho nó chất lượng cảm xúc đặc biệt là [ke0y1] khi nó được chơi.")</f>
        <v>Nhạc trong bản nhạc này chạy trong [T1M213] giây và có nhịp [T1I2M3E4_5S6I7G8N9A0T1U2R3E4]. [te0mp1o2] rất thư giãn và điều mang lại cho nó chất lượng cảm xúc đặc biệt là [ke0y1] khi nó được chơi.</v>
      </c>
      <c r="D4630" s="2"/>
    </row>
    <row r="4631">
      <c r="A4631" s="1" t="s">
        <v>2295</v>
      </c>
      <c r="B4631" s="1" t="s">
        <v>6894</v>
      </c>
      <c r="C4631" s="2" t="str">
        <f>IFERROR(__xludf.DUMMYFUNCTION("GOOGLETRANSLATE(B4631,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nó."&amp;" Âm nhạc này thách thức truyền thống của thể loại [G1E2N3R4E5], mang đến âm thanh khác biệt và sáng tạo.")</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 Âm nhạc này thách thức truyền thống của thể loại [G1E2N3R4E5], mang đến âm thanh khác biệt và sáng tạo.</v>
      </c>
      <c r="D4631" s="2"/>
    </row>
    <row r="4632">
      <c r="A4632" s="1" t="s">
        <v>1429</v>
      </c>
      <c r="B4632" s="1" t="s">
        <v>6895</v>
      </c>
      <c r="C4632" s="2" t="str">
        <f>IFERROR(__xludf.DUMMYFUNCTION("GOOGLETRANSLATE(B4632, ""en"", ""vi"")"),"Bài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[[N01U12M23_34B4"&amp;"5A56R67S78]8 b9ar0s1], khiến nó trở thành một bản nhạc có cấu trúc tốt, không chỉ mang lại cảm giác thư giãn mà còn thú vị khi nghe.")</f>
        <v>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[[N01U12M23_34B45A56R67S78]8 b9ar0s1], khiến nó trở thành một bản nhạc có cấu trúc tốt, không chỉ mang lại cảm giác thư giãn mà còn thú vị khi nghe.</v>
      </c>
      <c r="D4632" s="2"/>
    </row>
    <row r="4633">
      <c r="A4633" s="1" t="s">
        <v>797</v>
      </c>
      <c r="B4633" s="1" t="s">
        <v>6896</v>
      </c>
      <c r="C4633" s="2" t="str">
        <f>IFERROR(__xludf.DUMMYFUNCTION("GOOGLETRANSLATE(B4633, ""en"", ""vi"")"),"Độ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Ng"&amp;"ược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f>
        <v>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v>
      </c>
      <c r="D4633" s="2"/>
    </row>
    <row r="4634">
      <c r="A4634" s="1" t="s">
        <v>6897</v>
      </c>
      <c r="B4634" s="1" t="s">
        <v>6898</v>
      </c>
      <c r="C4634" s="2" t="str">
        <f>IFERROR(__xludf.DUMMYFUNCTION("GOOGLETRANSLATE(B4634, ""en"", ""vi"")"),"Phạm vi cao độ của bản nhạc này là [R1A2N3G4E5] [oc0ta1ve2s3] mang lại trải nghiệm nghe độc ​​đáo và đáng nhớ, được phát ở tốc độ nhanh và kéo dài [T1M213] giây. Âm nhạc trở nên sống động hơn nhờ sử dụng [I1N2S3T4R5U6M7E8N9T0S1].")</f>
        <v>Phạm vi cao độ của bản nhạc này là [R1A2N3G4E5] [oc0ta1ve2s3] mang lại trải nghiệm nghe độc ​​đáo và đáng nhớ, được phát ở tốc độ nhanh và kéo dài [T1M213] giây. Âm nhạc trở nên sống động hơn nhờ sử dụng [I1N2S3T4R5U6M7E8N9T0S1].</v>
      </c>
      <c r="D4634" s="2"/>
    </row>
    <row r="4635">
      <c r="A4635" s="1" t="s">
        <v>6899</v>
      </c>
      <c r="B4635" s="1" t="s">
        <v>6900</v>
      </c>
      <c r="C4635" s="2" t="str">
        <f>IFERROR(__xludf.DUMMYFUNCTION("GOOGLETRANSLATE(B4635, ""en"", ""vi"")"),"Bản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"&amp;"[[N01U12M23_34B45A56R67S78]8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[[T01I12M23E34_45S56I67G78N89A90T01U12R23"&amp;"E34]4 t5im6e 7si8gn9at0ur1e2].")</f>
        <v>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[[T01I12M23E34_45S56I67G78N89A90T01U12R23E34]4 t5im6e 7si8gn9at0ur1e2].</v>
      </c>
      <c r="D4635" s="2"/>
    </row>
    <row r="4636">
      <c r="A4636" s="1" t="s">
        <v>110</v>
      </c>
      <c r="B4636" s="1" t="s">
        <v>6901</v>
      </c>
      <c r="C4636" s="2" t="str">
        <f>IFERROR(__xludf.DUMMYFUNCTION("GOOGLETRANSLATE(B4636, ""en"", ""vi"")"),"Với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đ"&amp;"ược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ph"&amp;"ấn khởi và có thể để lại ấn tượng lâu dài cho người nghe. Nhìn chung, phạm vi cao độ của loại nhạc này là một yếu tố quan trọng tạo nên khả năng thu hút và lay động khán giả.")</f>
        <v>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phấn khởi và có thể để lại ấn tượng lâu dài cho người nghe. Nhìn chung, phạm vi cao độ của loại nhạc này là một yếu tố quan trọng tạo nên khả năng thu hút và lay động khán giả.</v>
      </c>
      <c r="D4636" s="2"/>
    </row>
    <row r="4637">
      <c r="A4637" s="1" t="s">
        <v>1185</v>
      </c>
      <c r="B4637" s="1" t="s">
        <v>6902</v>
      </c>
      <c r="C4637" s="2" t="str">
        <f>IFERROR(__xludf.DUMMYFUNCTION("GOOGLETRANSLATE(B4637, ""en"", ""vi"")"),"Bố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"&amp;"nhẹ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ngh"&amp;"iệm âm nhạc độc đáo và mới mẻ.")</f>
        <v>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nghiệm âm nhạc độc đáo và mới mẻ.</v>
      </c>
      <c r="D4637" s="2"/>
    </row>
    <row r="4638">
      <c r="A4638" s="1" t="s">
        <v>6903</v>
      </c>
      <c r="B4638" s="1" t="s">
        <v>6904</v>
      </c>
      <c r="C4638" s="2" t="str">
        <f>IFERROR(__xludf.DUMMYFUNCTION("GOOGLETRANSLATE(B4638, ""en"", ""vi"")"),"Âm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7si8gn9at0ur"&amp;"1e2] góp phần tạo nên sự khác biệt của nó. Với nhịp điệu chậm rãi, bài hát toát lên [E1M2O3T4I5O6N7], đồng thời cấu trúc gồm [[N01U12M23_34B45A56R67S78]8 b9ar0s1], tạo thành một bản nhạc gắn kết.")</f>
        <v>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7si8gn9at0ur1e2] góp phần tạo nên sự khác biệt của nó. Với nhịp điệu chậm rãi, bài hát toát lên [E1M2O3T4I5O6N7], đồng thời cấu trúc gồm [[N01U12M23_34B45A56R67S78]8 b9ar0s1], tạo thành một bản nhạc gắn kết.</v>
      </c>
      <c r="D4638" s="2"/>
    </row>
    <row r="4639">
      <c r="A4639" s="1" t="s">
        <v>586</v>
      </c>
      <c r="B4639" s="1" t="s">
        <v>6905</v>
      </c>
      <c r="C4639" s="2" t="str">
        <f>IFERROR(__xludf.DUMMYFUNCTION("GOOGLETRANSLATE(B4639, ""en"", ""vi"")"),"Âm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"&amp;"thể.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phải"&amp;", càng làm nổi bật chất lượng đặc biệt của âm nhạc. Trên hết, âm nhạc tỏa ra [E1M2O3T4I5O6N7] mạnh mẽ, thu hút sự chú ý của người nghe và khiến họ đắm chìm trong bầu không khí độc đáo của nó.")</f>
        <v>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 càng làm nổi bật chất lượng đặc biệt của âm nhạc. Trên hết, âm nhạc tỏa ra [E1M2O3T4I5O6N7] mạnh mẽ, thu hút sự chú ý của người nghe và khiến họ đắm chìm trong bầu không khí độc đáo của nó.</v>
      </c>
      <c r="D4639" s="2"/>
    </row>
    <row r="4640">
      <c r="A4640" s="1" t="s">
        <v>335</v>
      </c>
      <c r="B4640" s="1" t="s">
        <v>6906</v>
      </c>
      <c r="C4640" s="2" t="str">
        <f>IFERROR(__xludf.DUMMYFUNCTION("GOOGLETRANSLATE(B4640, ""en"", ""vi"")"),"Loại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tr"&amp;"ở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n"&amp;"ên âm thanh độc đáo và đáng nhớ. Nhìn chung, sự kết hợp giữa cao độ, [ke0y1], nhịp điệu, nhạc cụ, [ti0me1 s2ig3na4tu5re6] và chiều sâu cảm xúc của bản nhạc này khiến nó trở thành một trải nghiệm nghe thực sự đặc biệt.")</f>
        <v>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nên âm thanh độc đáo và đáng nhớ. Nhìn chung, sự kết hợp giữa cao độ, [ke0y1], nhịp điệu, nhạc cụ, [ti0me1 s2ig3na4tu5re6] và chiều sâu cảm xúc của bản nhạc này khiến nó trở thành một trải nghiệm nghe thực sự đặc biệt.</v>
      </c>
      <c r="D4640" s="2"/>
    </row>
    <row r="4641">
      <c r="A4641" s="1" t="s">
        <v>61</v>
      </c>
      <c r="B4641" s="1" t="s">
        <v>6907</v>
      </c>
      <c r="C4641" s="2" t="str">
        <f>IFERROR(__xludf.DUMMYFUNCTION("GOOGLETRANSLATE(B4641, ""en"", ""vi"")"),"Âm nhạc truyền tải [E1M2O3T4I5O6N7] và bao gồm [[N01U12M23_34B45A56R67S78]8 b9ar0s1], trong khi nhịp điệu của nó tạo ra trải nghiệm hài hòa.")</f>
        <v>Âm nhạc truyền tải [E1M2O3T4I5O6N7] và bao gồm [[N01U12M23_34B45A56R67S78]8 b9ar0s1], trong khi nhịp điệu của nó tạo ra trải nghiệm hài hòa.</v>
      </c>
      <c r="D4641" s="2"/>
    </row>
    <row r="4642">
      <c r="A4642" s="1" t="s">
        <v>398</v>
      </c>
      <c r="B4642" s="1" t="s">
        <v>6908</v>
      </c>
      <c r="C4642" s="2" t="str">
        <f>IFERROR(__xludf.DUMMYFUNCTION("GOOGLETRANSLATE(B4642, ""en"", ""vi"")"),"Bài hát này có thời gian chạy là [T1M213] giây và có đồng hồ đo [T1I2M3E4_5S6I7G8N9A0T1U2R3E4].")</f>
        <v>Bài hát này có thời gian chạy là [T1M213] giây và có đồng hồ đo [T1I2M3E4_5S6I7G8N9A0T1U2R3E4].</v>
      </c>
      <c r="D4642" s="2"/>
    </row>
    <row r="4643">
      <c r="A4643" s="1" t="s">
        <v>713</v>
      </c>
      <c r="B4643" s="1" t="s">
        <v>6909</v>
      </c>
      <c r="C4643" s="2" t="str">
        <f>IFERROR(__xludf.DUMMYFUNCTION("GOOGLETRANSLATE(B4643, ""en"", ""vi"")"),"Tác phẩm âm nhạc là một sáng tạo độc đáo và có tính cộng hưởng, thể hiện dải cao độ trong [R1A2N3G4E5] [oc0ta1ve2s3]. Việc sử dụng [[K01E12Y23]3 k4ey5], cùng với nhịp điệu nhẹ nhàng và mượt mà, mang đến cho âm nhạc một âm thanh đặc biệt. Bản nhạc này chạy"&amp;"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 mạ"&amp;"nh mẽ cho người nghe. Nhìn chung, tác phẩm âm nhạc này là một tác phẩm đẹp và có tác động mạnh về mặt cảm xúc, nổi bật nhờ cách sử dụng nhạc cụ, nhịp điệu và [ke0y1] một cách sáng tạo.")</f>
        <v>Tác phẩm âm nhạc là một sáng tạo độc đáo và có tính cộng hưởng, thể hiện dải cao độ trong [R1A2N3G4E5] [oc0ta1ve2s3]. Việc sử dụng [[K01E12Y23]3 k4ey5], cùng với nhịp điệu nhẹ nhàng và mượt mà, mang đến cho âm nhạc một âm thanh đặc biệt. Bản nhạc này chạy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 mạnh mẽ cho người nghe. Nhìn chung, tác phẩm âm nhạc này là một tác phẩm đẹp và có tác động mạnh về mặt cảm xúc, nổi bật nhờ cách sử dụng nhạc cụ, nhịp điệu và [ke0y1] một cách sáng tạo.</v>
      </c>
      <c r="D4643" s="2"/>
    </row>
    <row r="4644">
      <c r="A4644" s="1" t="s">
        <v>314</v>
      </c>
      <c r="B4644" s="1" t="s">
        <v>6910</v>
      </c>
      <c r="C4644" s="2" t="str">
        <f>IFERROR(__xludf.DUMMYFUNCTION("GOOGLETRANSLATE(B4644, ""en"", ""vi"")"),"Việc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giâ"&amp;"y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toà"&amp;"n bộ bản nhạc.")</f>
        <v>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toàn bộ bản nhạc.</v>
      </c>
      <c r="D4644" s="2"/>
    </row>
    <row r="4645">
      <c r="A4645" s="1" t="s">
        <v>6911</v>
      </c>
      <c r="B4645" s="1" t="s">
        <v>6912</v>
      </c>
      <c r="C4645" s="2" t="str">
        <f>IFERROR(__xludf.DUMMYFUNCTION("GOOGLETRANSLATE(B4645, ""en"", ""vi"")"),"Với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[I"&amp;"1N2S3T4R5U6M7E8N9T0S1], âm nhạc truyền tải [E1M2O3T4I5O6N7] và có khoảng [[N01U12M23_34B45A56R67S78]8 b9ar0s1] trong bài hát này.")</f>
        <v>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[I1N2S3T4R5U6M7E8N9T0S1], âm nhạc truyền tải [E1M2O3T4I5O6N7] và có khoảng [[N01U12M23_34B45A56R67S78]8 b9ar0s1] trong bài hát này.</v>
      </c>
      <c r="D4645" s="2"/>
    </row>
    <row r="4646">
      <c r="A4646" s="1" t="s">
        <v>1347</v>
      </c>
      <c r="B4646" s="1" t="s">
        <v>6913</v>
      </c>
      <c r="C4646" s="2" t="str">
        <f>IFERROR(__xludf.DUMMYFUNCTION("GOOGLETRANSLATE(B4646, ""en"", ""vi"")"),"Âm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[[N01U1"&amp;"2M23_34B45A56R67S78]8 b9ar0s1] và không có bất kỳ [I1N2S3T4R5U6M7E8N9T0S1] nào.")</f>
        <v>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[[N01U12M23_34B45A56R67S78]8 b9ar0s1] và không có bất kỳ [I1N2S3T4R5U6M7E8N9T0S1] nào.</v>
      </c>
      <c r="D4646" s="2"/>
    </row>
    <row r="4647">
      <c r="A4647" s="1" t="s">
        <v>1365</v>
      </c>
      <c r="B4647" s="1" t="s">
        <v>6914</v>
      </c>
      <c r="C4647" s="2" t="str">
        <f>IFERROR(__xludf.DUMMYFUNCTION("GOOGLETRANSLATE(B4647, ""en"", ""vi"")"),"Thay vào đó, trọng tâm là nhịp điệu và sự hòa hợp của các nhạc cụ đi kèm. Sự vắng mặt của [I1N2S3T4R5U6M7E8N9T0] cho phép các nhạc cụ khác tỏa sáng và tạo ra âm thanh độc đáo cho bản nhạc. Lựa chọn bỏ qua [I1N2S3T4R5U6M7E8N9T0] cũng làm tăng thêm bầu khôn"&amp;"g khí và tâm trạng chung của âm nhạc. Bằng cách ưu tiên nhịp điệu và hòa âm, người nghe sẽ bị cuốn hút vào một khía cạnh khác của âm nhạc và có thể đánh giá cao sự phức tạp cũng như sự tương tác của các nhạc cụ đi kèm.")</f>
        <v>Thay vào đó, trọng tâm là nhịp điệu và sự hòa hợp của các nhạc cụ đi kèm. Sự vắng mặt của [I1N2S3T4R5U6M7E8N9T0] cho phép các nhạc cụ khác tỏa sáng và tạo ra âm thanh độc đáo cho bản nhạc. Lựa chọn bỏ qua [I1N2S3T4R5U6M7E8N9T0] cũng làm tăng thêm bầu không khí và tâm trạng chung của âm nhạc. Bằng cách ưu tiên nhịp điệu và hòa âm, người nghe sẽ bị cuốn hút vào một khía cạnh khác của âm nhạc và có thể đánh giá cao sự phức tạp cũng như sự tương tác của các nhạc cụ đi kèm.</v>
      </c>
      <c r="D4647" s="2"/>
    </row>
    <row r="4648">
      <c r="A4648" s="1" t="s">
        <v>1173</v>
      </c>
      <c r="B4648" s="1" t="s">
        <v>6915</v>
      </c>
      <c r="C4648" s="2" t="str">
        <f>IFERROR(__xludf.DUMMYFUNCTION("GOOGLETRANSLATE(B4648, ""en"", ""vi"")"),"Bài hát có nhịp điệu rất nhanh và sống động, cao độ nằm trong khoảng [R1A2N3G4E5] [oc0ta1ve2s3]. Ngoài ra, việc sử dụng [[K01E12Y23]3 k4ey5] trong âm nhạc tạo ra một bảng âm thanh phong phú và sống động, tăng thêm năng lượng và sự sống động tổng thể cho b"&amp;"ố cục.")</f>
        <v>Bài hát có nhịp điệu rất nhanh và sống động, cao độ nằm trong khoảng [R1A2N3G4E5] [oc0ta1ve2s3]. Ngoài ra, việc sử dụng [[K01E12Y23]3 k4ey5] trong âm nhạc tạo ra một bảng âm thanh phong phú và sống động, tăng thêm năng lượng và sự sống động tổng thể cho bố cục.</v>
      </c>
      <c r="D4648" s="2"/>
    </row>
    <row r="4649">
      <c r="A4649" s="1" t="s">
        <v>1698</v>
      </c>
      <c r="B4649" s="1" t="s">
        <v>6916</v>
      </c>
      <c r="C4649" s="2" t="str">
        <f>IFERROR(__xludf.DUMMYFUNCTION("GOOGLETRANSLATE(B4649, ""en"", ""vi"")"),"Phạm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"&amp;"và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[E1M2O3T4I5"&amp;"O6N7] và bao gồm tổng cộng [[N01U12M23_34B45A56R67S78]8 b9ar0s1]. Nhìn chung, sáng tác này mang lại trải nghiệm nghe đặc biệt và đầy cảm xúc với phạm vi tập trung và các đặc điểm khác thường.")</f>
        <v>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[E1M2O3T4I5O6N7] và bao gồm tổng cộng [[N01U12M23_34B45A56R67S78]8 b9ar0s1]. Nhìn chung, sáng tác này mang lại trải nghiệm nghe đặc biệt và đầy cảm xúc với phạm vi tập trung và các đặc điểm khác thường.</v>
      </c>
      <c r="D4649" s="2"/>
    </row>
    <row r="4650">
      <c r="A4650" s="1" t="s">
        <v>1918</v>
      </c>
      <c r="B4650" s="1" t="s">
        <v>6917</v>
      </c>
      <c r="C4650" s="2" t="str">
        <f>IFERROR(__xludf.DUMMYFUNCTION("GOOGLETRANSLATE(B4650, ""en"", ""vi"")"),"[[K01E12Y23]3 k4ey5] trong bản nhạc này mang đến âm thanh mạnh mẽ và đáng nhớ, còn bản nhạc cover [[N01U12M23_34B45A56R67S78]8 b9ar0s1] với nhịp vừa phải.")</f>
        <v>[[K01E12Y23]3 k4ey5] trong bản nhạc này mang đến âm thanh mạnh mẽ và đáng nhớ, còn bản nhạc cover [[N01U12M23_34B45A56R67S78]8 b9ar0s1] với nhịp vừa phải.</v>
      </c>
      <c r="D4650" s="2"/>
    </row>
    <row r="4651">
      <c r="A4651" s="1" t="s">
        <v>6918</v>
      </c>
      <c r="B4651" s="1" t="s">
        <v>6919</v>
      </c>
      <c r="C4651" s="2" t="str">
        <f>IFERROR(__xludf.DUMMYFUNCTION("GOOGLETRANSLATE(B4651, ""en"", ""vi"")"),"Bài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[T1I2M3E4_5S6I7G8N9A0T1U"&amp;"2R3E4] và được thực hiện ở tốc độ vừa phải. Âm thanh của bài hát không bị ảnh hưởng nhiều bởi quy ước của thể loại [G1E2N3R4E5]. Bài hát được chia thành [[N01U12M23_34B45A56R67S78]8 b9ar0s1].")</f>
        <v>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[T1I2M3E4_5S6I7G8N9A0T1U2R3E4] và được thực hiện ở tốc độ vừa phải. Âm thanh của bài hát không bị ảnh hưởng nhiều bởi quy ước của thể loại [G1E2N3R4E5]. Bài hát được chia thành [[N01U12M23_34B45A56R67S78]8 b9ar0s1].</v>
      </c>
      <c r="D4651" s="2"/>
    </row>
    <row r="4652">
      <c r="A4652" s="1" t="s">
        <v>868</v>
      </c>
      <c r="B4652" s="1" t="s">
        <v>6920</v>
      </c>
      <c r="C4652" s="2" t="str">
        <f>IFERROR(__xludf.DUMMYFUNCTION("GOOGLETRANSLATE(B4652, ""en"", ""vi"")"),"Phạm vi cao độ của bản nhạc này là [R1A2N3G4E5] [oc0ta1ve2s3] mang lại trải nghiệm nghe độc ​​đáo và đáng nhớ khi bài hát phát trong [T1M213] giây và có nhịp điệu rất mạnh mẽ và lôi cuốn. Âm nhạc được làm phong phú hơn nữa bằng cách bổ sung [I1N2S3T4R5U6M"&amp;"7E8N9T0S1], tạo ra âm thanh sống động và đắm chìm. Với độ dài khoảng [[N01U12M23_34B45A56R67S78]8 b9ar0s1], bài hát này chứa đựng nhiều yếu tố âm nhạc đầy ấn tượng.")</f>
        <v>Phạm vi cao độ của bản nhạc này là [R1A2N3G4E5] [oc0ta1ve2s3] mang lại trải nghiệm nghe độc ​​đáo và đáng nhớ khi bài hát phát trong [T1M213] giây và có nhịp điệu rất mạnh mẽ và lôi cuốn. Âm nhạc được làm phong phú hơn nữa bằng cách bổ sung [I1N2S3T4R5U6M7E8N9T0S1], tạo ra âm thanh sống động và đắm chìm. Với độ dài khoảng [[N01U12M23_34B45A56R67S78]8 b9ar0s1], bài hát này chứa đựng nhiều yếu tố âm nhạc đầy ấn tượng.</v>
      </c>
      <c r="D4652" s="2"/>
    </row>
    <row r="4653">
      <c r="A4653" s="1" t="s">
        <v>6921</v>
      </c>
      <c r="B4653" s="1" t="s">
        <v>6922</v>
      </c>
      <c r="C4653" s="2" t="str">
        <f>IFERROR(__xludf.DUMMYFUNCTION("GOOGLETRANSLATE(B4653, ""en"", ""vi"")"),"Nhịp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kh"&amp;"ích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f>
        <v>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v>
      </c>
      <c r="D4653" s="2"/>
    </row>
    <row r="4654">
      <c r="A4654" s="1" t="s">
        <v>754</v>
      </c>
      <c r="B4654" s="1" t="s">
        <v>6923</v>
      </c>
      <c r="C4654" s="2" t="str">
        <f>IFERROR(__xludf.DUMMYFUNCTION("GOOGLETRANSLATE(B4654, ""en"", ""vi"")"),"Tác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t"&amp;"iếng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đồng"&amp;" thời gợi lên trải nghiệm cảm xúc mượt mà, thư giãn và nhịp độ nhanh.")</f>
        <v>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 thời gợi lên trải nghiệm cảm xúc mượt mà, thư giãn và nhịp độ nhanh.</v>
      </c>
      <c r="D4654" s="2"/>
    </row>
    <row r="4655">
      <c r="A4655" s="1" t="s">
        <v>6924</v>
      </c>
      <c r="B4655" s="1" t="s">
        <v>6925</v>
      </c>
      <c r="C4655" s="2" t="str">
        <f>IFERROR(__xludf.DUMMYFUNCTION("GOOGLETRANSLATE(B4655, ""en"", ""vi"")"),"Buổi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cộng"&amp;" [[N01U12M23_34B45A56R67S78]8 b9ar0s1] của bài hát và chạy trong [T1M213] giây, mang lại nhiều thời gian để âm nhạc bộc lộ và thu hút sự chú ý của người nghe.")</f>
        <v>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 [[N01U12M23_34B45A56R67S78]8 b9ar0s1] của bài hát và chạy trong [T1M213] giây, mang lại nhiều thời gian để âm nhạc bộc lộ và thu hút sự chú ý của người nghe.</v>
      </c>
      <c r="D4655" s="2"/>
    </row>
    <row r="4656">
      <c r="A4656" s="1" t="s">
        <v>895</v>
      </c>
      <c r="B4656" s="1" t="s">
        <v>6926</v>
      </c>
      <c r="C4656" s="2" t="str">
        <f>IFERROR(__xludf.DUMMYFUNCTION("GOOGLETRANSLATE(B4656, ""en"", ""vi"")"),"Bản nhạc này có nhịp [T1I2M3E4_5S6I7G8N9A0T1U2R3E4] và nhịp điệu cân bằng. Thời gian phát của nó là [T1M213] giây. Việc sử dụng [I1N2S3T4R5U6M7E8N9T0S1] rất quan trọng đối với hiệu suất và âm thanh tổng thể của âm nhạc.")</f>
        <v>Bản nhạc này có nhịp [T1I2M3E4_5S6I7G8N9A0T1U2R3E4] và nhịp điệu cân bằng. Thời gian phát của nó là [T1M213] giây. Việc sử dụng [I1N2S3T4R5U6M7E8N9T0S1] rất quan trọng đối với hiệu suất và âm thanh tổng thể của âm nhạc.</v>
      </c>
      <c r="D4656" s="2"/>
    </row>
    <row r="4657">
      <c r="A4657" s="1" t="s">
        <v>708</v>
      </c>
      <c r="B4657" s="1" t="s">
        <v>6927</v>
      </c>
      <c r="C4657" s="2" t="str">
        <f>IFERROR(__xludf.DUMMYFUNCTION("GOOGLETRANSLATE(B4657, ""en"", ""vi"")"),"Loại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phải,"&amp;" trong đó [I1N2S3T4R5U6M7E8N9T0S1] đóng một vai trò quan trọng. Không tuân theo [ti0me1 s2ig3na4tu5re6 o7f 8[T91I02M13E24_35S46I57G68N79A80T91U02R13E24]3] thông thường, bài hát nhanh [te0mp1o2] tăng cường khả năng tỏa [E1M2O3T4I5O6N7].")</f>
        <v>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 trong đó [I1N2S3T4R5U6M7E8N9T0S1] đóng một vai trò quan trọng. Không tuân theo [ti0me1 s2ig3na4tu5re6 o7f 8[T91I02M13E24_35S46I57G68N79A80T91U02R13E24]3] thông thường, bài hát nhanh [te0mp1o2] tăng cường khả năng tỏa [E1M2O3T4I5O6N7].</v>
      </c>
      <c r="D4657" s="2"/>
    </row>
    <row r="4658">
      <c r="A4658" s="1" t="s">
        <v>108</v>
      </c>
      <c r="B4658" s="1" t="s">
        <v>6928</v>
      </c>
      <c r="C4658" s="2" t="str">
        <f>IFERROR(__xludf.DUMMYFUNCTION("GOOGLETRANSLATE(B4658, ""en"", ""vi"")"),"Âm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hi"&amp;"ện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[I1N2S3T"&amp;"4R5U6M7E8N9T0S1].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"&amp;"hút và thu hút bất kỳ người nghe nào.")</f>
        <v>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hút và thu hút bất kỳ người nghe nào.</v>
      </c>
      <c r="D4658" s="2"/>
    </row>
    <row r="4659">
      <c r="A4659" s="1" t="s">
        <v>4899</v>
      </c>
      <c r="B4659" s="1" t="s">
        <v>6929</v>
      </c>
      <c r="C4659" s="2" t="str">
        <f>IFERROR(__xludf.DUMMYFUNCTION("GOOGLETRANSLATE(B4659, ""en"", ""vi"")"),"Bài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g"&amp;"iữa dải cao độ hẹp và sự vắng mặt của một số nhạc cụ đã góp phần tạo nên âm thanh đặc biệt của bài hát này.")</f>
        <v>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giữa dải cao độ hẹp và sự vắng mặt của một số nhạc cụ đã góp phần tạo nên âm thanh đặc biệt của bài hát này.</v>
      </c>
      <c r="D4659" s="2"/>
    </row>
    <row r="4660">
      <c r="A4660" s="1" t="s">
        <v>35</v>
      </c>
      <c r="B4660" s="1" t="s">
        <v>6930</v>
      </c>
      <c r="C4660" s="2" t="str">
        <f>IFERROR(__xludf.DUMMYFUNCTION("GOOGLETRANSLATE(B4660, ""en"", ""vi"")"),"Bài hát này có độ dài [T1M213] giây và bạn sẽ không nghe thấy bất kỳ [I1N2S3T4R5U6M7E8N9T0S1] nào trong đó.")</f>
        <v>Bài hát này có độ dài [T1M213] giây và bạn sẽ không nghe thấy bất kỳ [I1N2S3T4R5U6M7E8N9T0S1] nào trong đó.</v>
      </c>
      <c r="D4660" s="2"/>
    </row>
    <row r="4661">
      <c r="A4661" s="1" t="s">
        <v>521</v>
      </c>
      <c r="B4661" s="1" t="s">
        <v>6931</v>
      </c>
      <c r="C4661" s="2" t="str">
        <f>IFERROR(__xludf.DUMMYFUNCTION("GOOGLETRANSLATE(B4661, ""en"", ""vi"")"),"Loại nhạc này mang lại trải nghiệm nghe đa dạng và sống động, với dải cao độ kéo dài [R1A2N3G4E5] [oc0ta1ve2s3] và thời lượng [T1M213] giây.")</f>
        <v>Loại nhạc này mang lại trải nghiệm nghe đa dạng và sống động, với dải cao độ kéo dài [R1A2N3G4E5] [oc0ta1ve2s3] và thời lượng [T1M213] giây.</v>
      </c>
      <c r="D4661" s="2"/>
    </row>
    <row r="4662">
      <c r="A4662" s="1" t="s">
        <v>33</v>
      </c>
      <c r="B4662" s="1" t="s">
        <v>6932</v>
      </c>
      <c r="C4662" s="2" t="str">
        <f>IFERROR(__xludf.DUMMYFUNCTION("GOOGLETRANSLATE(B4662, ""en"", ""vi"")"),"Âm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và"&amp;" thú vị hơn khi nghe.")</f>
        <v>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 thú vị hơn khi nghe.</v>
      </c>
      <c r="D4662" s="2"/>
    </row>
    <row r="4663">
      <c r="A4663" s="1" t="s">
        <v>412</v>
      </c>
      <c r="B4663" s="1" t="s">
        <v>6933</v>
      </c>
      <c r="C4663" s="2" t="str">
        <f>IFERROR(__xludf.DUMMYFUNCTION("GOOGLETRANSLATE(B4663, ""en"", ""vi"")"),"Bản nhạc mà tôi đang mô tả thể hiện phạm vi cao độ trong [R1A2N3G4E5] [oc0ta1ve2s3] và sử dụng [[K01E12Y23]3 k4ey5], tạo ra âm thanh cộng hưởng và độc đáo. Bản nhạc dài [T1M213] giây và có nhịp điệu sống động tiếp thêm sinh lực cho người nghe. Điều thú vị"&amp;" là bài hát không có bất kỳ nhạc cụ nào, để giọng hát và âm thanh tự nhiên tỏa sáng. Âm nhạc có [ti0me1 s2ig3na4tu5re6 o7f 8[T91I02M13E24_35S46I57G68N79A80T91U02R13E24]3] và được phát ở âm lượng thấp [te0mp1o2], tạo nên bầu không khí yên bình và thiền địn"&amp;"h. Dù nhịp độ êm dịu nhưng âm nhạc lại thấm đẫm [E1M2O3T4I5O6N7], khiến nó trở thành một bản nhạc lôi cuốn và vang dội về mặt cảm xúc.")</f>
        <v>Bản nhạc mà tôi đang mô tả thể hiện phạm vi cao độ trong [R1A2N3G4E5] [oc0ta1ve2s3] và sử dụng [[K01E12Y23]3 k4ey5], tạo ra âm thanh cộng hưởng và độc đáo. Bản nhạc dài [T1M213] giây và có nhịp điệu sống động tiếp thêm sinh lực cho người nghe. Điều thú vị là bài hát không có bất kỳ nhạc cụ nào, để giọng hát và âm thanh tự nhiên tỏa sáng. Âm nhạc có [ti0me1 s2ig3na4tu5re6 o7f 8[T91I02M13E24_35S46I57G68N79A80T91U02R13E24]3] và được phát ở âm lượng thấp [te0mp1o2], tạo nên bầu không khí yên bình và thiền định. Dù nhịp độ êm dịu nhưng âm nhạc lại thấm đẫm [E1M2O3T4I5O6N7], khiến nó trở thành một bản nhạc lôi cuốn và vang dội về mặt cảm xúc.</v>
      </c>
      <c r="D4663" s="2"/>
    </row>
    <row r="4664">
      <c r="A4664" s="1" t="s">
        <v>2190</v>
      </c>
      <c r="B4664" s="1" t="s">
        <v>6934</v>
      </c>
      <c r="C4664" s="2" t="str">
        <f>IFERROR(__xludf.DUMMYFUNCTION("GOOGLETRANSLATE(B4664, ""en"", ""vi"")"),"Nhịp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b"&amp;"ài hát đều có [ti0me1 s2ig3na4tu5re6] chung như 4/4 hoặc 3/4. Tuy nhiên, trong bài hát này, [ti0me1 s2ig3na4tu5re6] lại khác, góp phần tạo nên âm thanh độc đáo và khác biệt.")</f>
        <v>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bài hát đều có [ti0me1 s2ig3na4tu5re6] chung như 4/4 hoặc 3/4. Tuy nhiên, trong bài hát này, [ti0me1 s2ig3na4tu5re6] lại khác, góp phần tạo nên âm thanh độc đáo và khác biệt.</v>
      </c>
      <c r="D4664" s="2"/>
    </row>
    <row r="4665">
      <c r="A4665" s="1" t="s">
        <v>6935</v>
      </c>
      <c r="B4665" s="1" t="s">
        <v>6936</v>
      </c>
      <c r="C4665" s="2" t="str">
        <f>IFERROR(__xludf.DUMMYFUNCTION("GOOGLETRANSLATE(B4665, ""en"", ""vi"")"),"Trong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bài"&amp;" hát. Ngoài ra, bài hát còn có [ti0me1 s2ig3na4tu5re6 o7f 8[T91I02M13E24_35S46I57G68N79A80T91U02R13E24]3] độc đáo, làm tăng thêm sự khác biệt và độc đáo của nó.")</f>
        <v>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 hát. Ngoài ra, bài hát còn có [ti0me1 s2ig3na4tu5re6 o7f 8[T91I02M13E24_35S46I57G68N79A80T91U02R13E24]3] độc đáo, làm tăng thêm sự khác biệt và độc đáo của nó.</v>
      </c>
      <c r="D4665" s="2"/>
    </row>
    <row r="4666">
      <c r="A4666" s="1" t="s">
        <v>6937</v>
      </c>
      <c r="B4666" s="1" t="s">
        <v>6938</v>
      </c>
      <c r="C4666" s="2" t="str">
        <f>IFERROR(__xludf.DUMMYFUNCTION("GOOGLETRANSLATE(B4666, ""en"", ""vi"")"),"[[K01E12Y23]3 k4ey5] trong bản nhạc này mang đến âm thanh mạnh mẽ và đáng nhớ, kèm theo [te0mp1o2] nhanh. Bài hát có [T1I2M3E4_5S6I7G8N9A0T1U2R3E4] là [ti0me1 s2ig3na4tu5re6] và có một bản nhạc giai điệu loại trừ đáng kể âm thanh của [I1N2S3T4R5U6M7E8N9T0"&amp;"]. Đếm [[N01U12M23_34B45A56R67S78]8 b9ar0s1] trong bài hát này có thể là một cách hữu ích để giữ đúng nhịp và đánh giá đầy đủ thành phần âm nhạc của nó.")</f>
        <v>[[K01E12Y23]3 k4ey5] trong bản nhạc này mang đến âm thanh mạnh mẽ và đáng nhớ, kèm theo [te0mp1o2] nhanh. Bài hát có [T1I2M3E4_5S6I7G8N9A0T1U2R3E4] là [ti0me1 s2ig3na4tu5re6] và có một bản nhạc giai điệu loại trừ đáng kể âm thanh của [I1N2S3T4R5U6M7E8N9T0]. Đếm [[N01U12M23_34B45A56R67S78]8 b9ar0s1] trong bài hát này có thể là một cách hữu ích để giữ đúng nhịp và đánh giá đầy đủ thành phần âm nhạc của nó.</v>
      </c>
      <c r="D4666" s="2"/>
    </row>
    <row r="4667">
      <c r="A4667" s="1" t="s">
        <v>637</v>
      </c>
      <c r="B4667" s="1" t="s">
        <v>6939</v>
      </c>
      <c r="C4667" s="2" t="str">
        <f>IFERROR(__xludf.DUMMYFUNCTION("GOOGLETRANSLATE(B4667, ""en"", ""vi"")"),"Nó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tr"&amp;"ạng và tiếp thêm năng lượng cho bạn, tạo ra trải nghiệm thực sự đắm chìm. Cho dù bạn đang ở trong ô tô, tại một bữa tiệc hay đang tập thể dục, bài hát này chắc chắn sẽ khiến bạn vận động và say mê.")</f>
        <v>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trạng và tiếp thêm năng lượng cho bạn, tạo ra trải nghiệm thực sự đắm chìm. Cho dù bạn đang ở trong ô tô, tại một bữa tiệc hay đang tập thể dục, bài hát này chắc chắn sẽ khiến bạn vận động và say mê.</v>
      </c>
      <c r="D4667" s="2"/>
    </row>
    <row r="4668">
      <c r="A4668" s="1" t="s">
        <v>6940</v>
      </c>
      <c r="B4668" s="1" t="s">
        <v>6941</v>
      </c>
      <c r="C4668" s="2" t="str">
        <f>IFERROR(__xludf.DUMMYFUNCTION("GOOGLETRANSLATE(B4668, ""en"", ""vi"")"),"Bản nhạc này sử dụng [[K01E12Y23]3 k4ey5] tạo ra bầu không khí khác biệt khi độ dài của bài hát kéo dài [T1M213] giây. Mặc dù bài hát này không nhằm mục đích nhảy theo nhưng nhịp điệu của nó vẫn vừa phải và nhất quán xuyên suốt, thể hiện phong cách [G1E2N"&amp;"3R4E5] không thể nhầm lẫn.")</f>
        <v>Bản nhạc này sử dụng [[K01E12Y23]3 k4ey5] tạo ra bầu không khí khác biệt khi độ dài của bài hát kéo dài [T1M213] giây. Mặc dù bài hát này không nhằm mục đích nhảy theo nhưng nhịp điệu của nó vẫn vừa phải và nhất quán xuyên suốt, thể hiện phong cách [G1E2N3R4E5] không thể nhầm lẫn.</v>
      </c>
      <c r="D4668" s="2"/>
    </row>
    <row r="4669">
      <c r="A4669" s="1" t="s">
        <v>188</v>
      </c>
      <c r="B4669" s="1" t="s">
        <v>6942</v>
      </c>
      <c r="C4669" s="2" t="str">
        <f>IFERROR(__xludf.DUMMYFUNCTION("GOOGLETRANSLATE(B4669, ""en"", ""vi"")"),"Bài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[I1N2S3T4R5U6M7E8N9T0S1]"&amp;". Theo nhịp [T1I2M3E4_5S6I7G8N9A0T1U2R3E4], nhạc được phát ở tốc độ chậm, truyền tải cảm giác [E1M2O3T4I5O6N7] xuyên suốt.")</f>
        <v>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 Theo nhịp [T1I2M3E4_5S6I7G8N9A0T1U2R3E4], nhạc được phát ở tốc độ chậm, truyền tải cảm giác [E1M2O3T4I5O6N7] xuyên suốt.</v>
      </c>
      <c r="D4669" s="2"/>
    </row>
    <row r="4670">
      <c r="A4670" s="1" t="s">
        <v>1130</v>
      </c>
      <c r="B4670" s="1" t="s">
        <v>6943</v>
      </c>
      <c r="C4670" s="2" t="str">
        <f>IFERROR(__xludf.DUMMYFUNCTION("GOOGLETRANSLATE(B4670, ""en"", ""vi"")"),"Với dải cao độ trải dài [R1A2N3G4E5] [oc0ta1ve2s3], bản nhạc này mang đến trải nghiệm nghe đa dạng và sống động. Việc sử dụng [[K01E12Y23]3 k4ey5] tạo ra một bầu không khí khác biệt, trong khi nhịp điệu êm dịu và [te0mp1o2] chậm rãi góp phần tạo nên bản c"&amp;"hất 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8[T91I02M13E24_35S46I57G68N79A80T9"&amp;"1U02R13E24]3] của bản nhạc tăng thêm chiều sâu cho bố cục tổng thể của nó.")</f>
        <v>Với dải cao độ trải dài [R1A2N3G4E5] [oc0ta1ve2s3], bản nhạc này mang đến trải nghiệm nghe đa dạng và sống động. Việc sử dụng [[K01E12Y23]3 k4ey5] tạo ra một bầu không khí khác biệt, trong khi nhịp điệu êm dịu và [te0mp1o2] chậm rãi góp phần tạo nên bản chất 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8[T91I02M13E24_35S46I57G68N79A80T91U02R13E24]3] của bản nhạc tăng thêm chiều sâu cho bố cục tổng thể của nó.</v>
      </c>
      <c r="D4670" s="2"/>
    </row>
    <row r="4671">
      <c r="A4671" s="1" t="s">
        <v>6944</v>
      </c>
      <c r="B4671" s="1" t="s">
        <v>6945</v>
      </c>
      <c r="C4671" s="2" t="str">
        <f>IFERROR(__xludf.DUMMYFUNCTION("GOOGLETRANSLATE(B4671, ""en"", ""vi"")"),"Âm nhạc trong bài hát này tuân theo nhịp [T1I2M3E4_5S6I7G8N9A0T1U2R3E4] và có thời gian phát là [T1M213] giây. Nhịp điệu vô cùng sôi động nhưng bạn sẽ không nghe thấy bất kỳ [I1N2S3T4R5U6M7E8N9T0S1] nào.")</f>
        <v>Âm nhạc trong bài hát này tuân theo nhịp [T1I2M3E4_5S6I7G8N9A0T1U2R3E4] và có thời gian phát là [T1M213] giây. Nhịp điệu vô cùng sôi động nhưng bạn sẽ không nghe thấy bất kỳ [I1N2S3T4R5U6M7E8N9T0S1] nào.</v>
      </c>
      <c r="D4671" s="2"/>
    </row>
    <row r="4672">
      <c r="A4672" s="1" t="s">
        <v>6946</v>
      </c>
      <c r="B4672" s="1" t="s">
        <v>6947</v>
      </c>
      <c r="C4672" s="2" t="str">
        <f>IFERROR(__xludf.DUMMYFUNCTION("GOOGLETRANSLATE(B4672, ""en"", ""vi"")"),"Bản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bài"&amp;" hát có nhịp nhanh kéo dài [[N01U12M23_34B45A56R67S78]8 b9ar0s1]. Âm nhạc được xác định bởi cảm giác mạnh mẽ về [E1M2O3T4I5O6N7], xuyên suốt tác phẩm và tăng thêm tác động tổng thể của nó.")</f>
        <v>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 hát có nhịp nhanh kéo dài [[N01U12M23_34B45A56R67S78]8 b9ar0s1]. Âm nhạc được xác định bởi cảm giác mạnh mẽ về [E1M2O3T4I5O6N7], xuyên suốt tác phẩm và tăng thêm tác động tổng thể của nó.</v>
      </c>
      <c r="D4672" s="2"/>
    </row>
    <row r="4673">
      <c r="A4673" s="1" t="s">
        <v>1916</v>
      </c>
      <c r="B4673" s="1" t="s">
        <v>6948</v>
      </c>
      <c r="C4673" s="2" t="str">
        <f>IFERROR(__xludf.DUMMYFUNCTION("GOOGLETRANSLATE(B4673, ""en"", ""vi"")"),"Âm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và"&amp;" nhằm truyền tải một cảm xúc cụ thể đến người nghe.")</f>
        <v>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 nhằm truyền tải một cảm xúc cụ thể đến người nghe.</v>
      </c>
      <c r="D4673" s="2"/>
    </row>
    <row r="4674">
      <c r="A4674" s="1" t="s">
        <v>2740</v>
      </c>
      <c r="B4674" s="1" t="s">
        <v>6949</v>
      </c>
      <c r="C4674" s="2" t="str">
        <f>IFERROR(__xludf.DUMMYFUNCTION("GOOGLETRANSLATE(B4674, ""en"", ""vi"")"),"Bản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c"&amp;"ho âm nhạc âm thanh đặc biệt.")</f>
        <v>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cho âm nhạc âm thanh đặc biệt.</v>
      </c>
      <c r="D4674" s="2"/>
    </row>
    <row r="4675">
      <c r="A4675" s="1" t="s">
        <v>6950</v>
      </c>
      <c r="B4675" s="1" t="s">
        <v>6951</v>
      </c>
      <c r="C4675" s="2" t="str">
        <f>IFERROR(__xludf.DUMMYFUNCTION("GOOGLETRANSLATE(B4675, ""en"", ""vi"")"),"Bản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k"&amp;"hích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[G1E2N3R4E5"&amp;"], trải dài khoảng [[N01U12M23_34B45A56R67S78]8 b9ar0s1], thể hiện sự linh hoạt và sáng tạo của người nghệ sĩ.")</f>
        <v>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 trải dài khoảng [[N01U12M23_34B45A56R67S78]8 b9ar0s1], thể hiện sự linh hoạt và sáng tạo của người nghệ sĩ.</v>
      </c>
      <c r="D4675" s="2"/>
    </row>
    <row r="4676">
      <c r="A4676" s="1" t="s">
        <v>2143</v>
      </c>
      <c r="B4676" s="1" t="s">
        <v>6952</v>
      </c>
      <c r="C4676" s="2" t="str">
        <f>IFERROR(__xludf.DUMMYFUNCTION("GOOGLETRANSLATE(B4676, ""en"", ""vi"")"),"Âm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nha"&amp;"nh cũng không quá chậm. Tổng cộng, bài hát bao gồm [[N01U12M23_34B45A56R67S78]8 b9ar0s1].")</f>
        <v>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nhanh cũng không quá chậm. Tổng cộng, bài hát bao gồm [[N01U12M23_34B45A56R67S78]8 b9ar0s1].</v>
      </c>
      <c r="D4676" s="2"/>
    </row>
    <row r="4677">
      <c r="A4677" s="1" t="s">
        <v>5548</v>
      </c>
      <c r="B4677" s="1" t="s">
        <v>6953</v>
      </c>
      <c r="C4677" s="2" t="str">
        <f>IFERROR(__xludf.DUMMYFUNCTION("GOOGLETRANSLATE(B4677, ""en"", ""vi"")"),"[[K01E12Y23]3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b"&amp;"ản chất là [E1M2O3T4I5O6N7] và bao gồm [[N01U12M23_34B45A56R67S78]8 b9ar0s1], khiến nó trở thành một bản nhạc có cấu trúc tốt, vừa khuấy động cảm xúc vừa hấp dẫn về mặt âm nhạc.")</f>
        <v>[[K01E12Y23]3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bản chất là [E1M2O3T4I5O6N7] và bao gồm [[N01U12M23_34B45A56R67S78]8 b9ar0s1], khiến nó trở thành một bản nhạc có cấu trúc tốt, vừa khuấy động cảm xúc vừa hấp dẫn về mặt âm nhạc.</v>
      </c>
      <c r="D4677" s="2"/>
    </row>
    <row r="4678">
      <c r="A4678" s="1" t="s">
        <v>108</v>
      </c>
      <c r="B4678" s="1" t="s">
        <v>6954</v>
      </c>
      <c r="C4678" s="2" t="str">
        <f>IFERROR(__xludf.DUMMYFUNCTION("GOOGLETRANSLATE(B4678, ""en"", ""vi"")"),"Phạm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c"&amp;"ủa nó, sự vắng mặt đáng chú ý của [I1N2S3T4R5U6M7E8N9T0S1] và không thông thường [TI0ME1 S2IG3NA4 2R13E24] 3]. Được chơi nhanh, bản nhạc này thể hiện [E1M2O3T4I5O6N7] một cách thực sự đặc biệt.")</f>
        <v>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của nó, sự vắng mặt đáng chú ý của [I1N2S3T4R5U6M7E8N9T0S1] và không thông thường [TI0ME1 S2IG3NA4 2R13E24] 3]. Được chơi nhanh, bản nhạc này thể hiện [E1M2O3T4I5O6N7] một cách thực sự đặc biệt.</v>
      </c>
      <c r="D4678" s="2"/>
    </row>
    <row r="4679">
      <c r="A4679" s="1" t="s">
        <v>92</v>
      </c>
      <c r="B4679" s="1" t="s">
        <v>6955</v>
      </c>
      <c r="C4679" s="2" t="str">
        <f>IFERROR(__xludf.DUMMYFUNCTION("GOOGLETRANSLATE(B4679, ""en"", ""vi"")"),"Đặc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nh"&amp;"ạc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"&amp;"sự kết hợp độc đáo của các yếu tố âm nhạc kết hợp với nhau để tạo nên bầu không khí giàu cảm xúc riêng biệt.")</f>
        <v>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sự kết hợp độc đáo của các yếu tố âm nhạc kết hợp với nhau để tạo nên bầu không khí giàu cảm xúc riêng biệt.</v>
      </c>
      <c r="D4679" s="2"/>
    </row>
    <row r="4680">
      <c r="A4680" s="1" t="s">
        <v>2141</v>
      </c>
      <c r="B4680" s="1" t="s">
        <v>6956</v>
      </c>
      <c r="C4680" s="2" t="str">
        <f>IFERROR(__xludf.DUMMYFUNCTION("GOOGLETRANSLATE(B4680, ""en"", ""vi"")"),"Loại nhạc này mang đến trải nghiệm nghe độc ​​đáo và đáng nhớ với dải cao độ [R1A2N3G4E5] [oc0ta1ve2s3] và sự lựa chọn quyến rũ của [[K01E12Y23]3 k4ey5]. Thời lượng phát của bài hát là [T1M213] giây và có nhịp điệu rất êm đềm, bình yên. Cố tình loại trừ ["&amp;"I1N2S3T4R5U6M7E8N9T0S1], âm nhạc có nhịp điệu [T1I2M3E4_5S6I7G8N9A0T1U2R3E4] và di chuyển với tốc độ nhẹ nhàng, tất cả đều góp phần tạo nên khả năng truyền tải [E1M2O3T4I5O6N7]. Nhìn chung, bài hát này mang đến trải nghiệm âm nhạc nhẹ nhàng và khuấy động "&amp;"cảm xúc, kéo dài rất lâu sau khi nốt cuối cùng tắt dần.")</f>
        <v>Loại nhạc này mang đến trải nghiệm nghe độc ​​đáo và đáng nhớ với dải cao độ [R1A2N3G4E5] [oc0ta1ve2s3] và sự lựa chọn quyến rũ của [[K01E12Y23]3 k4ey5]. Thời lượng phát của bài hát là [T1M213] giây và có nhịp điệu rất êm đềm, bình yên. Cố tình loại trừ [I1N2S3T4R5U6M7E8N9T0S1], âm nhạc có nhịp điệu [T1I2M3E4_5S6I7G8N9A0T1U2R3E4] và di chuyển với tốc độ nhẹ nhàng, tất cả đều góp phần tạo nên khả năng truyền tải [E1M2O3T4I5O6N7]. Nhìn chung, bài hát này mang đến trải nghiệm âm nhạc nhẹ nhàng và khuấy động cảm xúc, kéo dài rất lâu sau khi nốt cuối cùng tắt dần.</v>
      </c>
      <c r="D4680" s="2"/>
    </row>
    <row r="4681">
      <c r="A4681" s="1" t="s">
        <v>5801</v>
      </c>
      <c r="B4681" s="1" t="s">
        <v>6957</v>
      </c>
      <c r="C4681" s="2" t="str">
        <f>IFERROR(__xludf.DUMMYFUNCTION("GOOGLETRANSLATE(B4681, ""en"", ""vi"")"),"Bản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há"&amp;"t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[["&amp;"N01U12M23_34B45A56R67S78]8 b9ar0s1], khiến nó trở thành một phần độc đáo và đáng chú ý trong thể loại này.")</f>
        <v>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[[N01U12M23_34B45A56R67S78]8 b9ar0s1], khiến nó trở thành một phần độc đáo và đáng chú ý trong thể loại này.</v>
      </c>
      <c r="D4681" s="2"/>
    </row>
    <row r="4682">
      <c r="A4682" s="1" t="s">
        <v>1797</v>
      </c>
      <c r="B4682" s="1" t="s">
        <v>6958</v>
      </c>
      <c r="C4682" s="2" t="str">
        <f>IFERROR(__xludf.DUMMYFUNCTION("GOOGLETRANSLATE(B4682, ""en"", ""vi"")"),"Loại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v"&amp;"ừa phải, có tính năng [I1N2S3T4R5U6M7E8N9T0S1]. Âm nhạc dựa trên [[T01I12M23E34_45S56I67G78N89A90T01U12R23E34]4 t5im6e 7si8gn9at0ur1e2] và có [te0mp1o2] vừa phải. Nó là sự thể hiện cổ điển của âm nhạc [G1E2N3R4E5].")</f>
        <v>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vừa phải, có tính năng [I1N2S3T4R5U6M7E8N9T0S1]. Âm nhạc dựa trên [[T01I12M23E34_45S56I67G78N89A90T01U12R23E34]4 t5im6e 7si8gn9at0ur1e2] và có [te0mp1o2] vừa phải. Nó là sự thể hiện cổ điển của âm nhạc [G1E2N3R4E5].</v>
      </c>
      <c r="D4682" s="2"/>
    </row>
    <row r="4683">
      <c r="A4683" s="1" t="s">
        <v>3754</v>
      </c>
      <c r="B4683" s="1" t="s">
        <v>6959</v>
      </c>
      <c r="C4683" s="2" t="str">
        <f>IFERROR(__xludf.DUMMYFUNCTION("GOOGLETRANSLATE(B4683, ""en"", ""vi"")"),"Bản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[te"&amp;"0mp1o2]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f>
        <v>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v>
      </c>
      <c r="D4683" s="2"/>
    </row>
    <row r="4684">
      <c r="A4684" s="1" t="s">
        <v>764</v>
      </c>
      <c r="B4684" s="1" t="s">
        <v>6960</v>
      </c>
      <c r="C4684" s="2" t="str">
        <f>IFERROR(__xludf.DUMMYFUNCTION("GOOGLETRANSLATE(B4684, ""en"", ""vi"")"),"Âm nhạc đang được phát có nhịp độ nhanh và [[K01E12Y23]3 k4ey5] được sử dụng trong đó tạo ra âm thanh mạnh mẽ và đáng nhớ. Bài hát này cũng có thời lượng [T1M213] giây.")</f>
        <v>Âm nhạc đang được phát có nhịp độ nhanh và [[K01E12Y23]3 k4ey5] được sử dụng trong đó tạo ra âm thanh mạnh mẽ và đáng nhớ. Bài hát này cũng có thời lượng [T1M213] giây.</v>
      </c>
      <c r="D4684" s="2"/>
    </row>
    <row r="4685">
      <c r="A4685" s="1" t="s">
        <v>295</v>
      </c>
      <c r="B4685" s="1" t="s">
        <v>6961</v>
      </c>
      <c r="C4685" s="2" t="str">
        <f>IFERROR(__xludf.DUMMYFUNCTION("GOOGLETRANSLATE(B4685, ""en"", ""vi"")"),"Sự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được"&amp;"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f>
        <v>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v>
      </c>
      <c r="D4685" s="2"/>
    </row>
    <row r="4686">
      <c r="A4686" s="1" t="s">
        <v>771</v>
      </c>
      <c r="B4686" s="1" t="s">
        <v>6962</v>
      </c>
      <c r="C4686" s="2" t="str">
        <f>IFERROR(__xludf.DUMMYFUNCTION("GOOGLETRANSLATE(B4686, ""en"", ""vi"")"),"Bài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nhàn"&amp;"g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f>
        <v>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v>
      </c>
      <c r="D4686" s="2"/>
    </row>
    <row r="4687">
      <c r="A4687" s="1" t="s">
        <v>2361</v>
      </c>
      <c r="B4687" s="1" t="s">
        <v>6963</v>
      </c>
      <c r="C4687" s="2" t="str">
        <f>IFERROR(__xludf.DUMMYFUNCTION("GOOGLETRANSLATE(B4687, ""en"", ""vi"")"),"Bài hát có thời lượng [T1M213] giây, bao gồm [[N01U12M23_34B45A56R67S78]8 b9ar0s1]. Nó có nhịp điệu thư giãn và yên tĩnh, được bổ sung bởi nhịp điệu khác thường [ti0me1 s2ig3na4tu5re6 o7f 8[T91I02M13E24_35S46I57G68N79A80T91U02R13E24]3].")</f>
        <v>Bài hát có thời lượng [T1M213] giây, bao gồm [[N01U12M23_34B45A56R67S78]8 b9ar0s1]. Nó có nhịp điệu thư giãn và yên tĩnh, được bổ sung bởi nhịp điệu khác thường [ti0me1 s2ig3na4tu5re6 o7f 8[T91I02M13E24_35S46I57G68N79A80T91U02R13E24]3].</v>
      </c>
      <c r="D4687" s="2"/>
    </row>
    <row r="4688">
      <c r="A4688" s="1" t="s">
        <v>747</v>
      </c>
      <c r="B4688" s="1" t="s">
        <v>6964</v>
      </c>
      <c r="C4688" s="2" t="str">
        <f>IFERROR(__xludf.DUMMYFUNCTION("GOOGLETRANSLATE(B4688, ""en"", ""vi"")"),"Bản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[[N01U12M23_34B45A56R67S7"&amp;"8]8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[E1M2O3T4I5O6N"&amp;"7] được thể hiện, mang lại trải nghiệm nghe lôi cuốn và giàu cảm xúc.")</f>
        <v>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[E1M2O3T4I5O6N7] được thể hiện, mang lại trải nghiệm nghe lôi cuốn và giàu cảm xúc.</v>
      </c>
      <c r="D4688" s="2"/>
    </row>
    <row r="4689">
      <c r="A4689" s="1" t="s">
        <v>4269</v>
      </c>
      <c r="B4689" s="1" t="s">
        <v>6965</v>
      </c>
      <c r="C4689" s="2" t="str">
        <f>IFERROR(__xludf.DUMMYFUNCTION("GOOGLETRANSLATE(B4689, ""en"", ""vi"")"),"[ti0me1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mặ"&amp;"t trong bài hát này, mang lại cảm giác đơn giản cho phép giai điệu tỏa sáng. Nhìn chung, sự kết hợp của các yếu tố âm nhạc này tạo nên trải nghiệm nghe khác biệt và hấp dẫn.")</f>
        <v>[ti0me1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mặt trong bài hát này, mang lại cảm giác đơn giản cho phép giai điệu tỏa sáng. Nhìn chung, sự kết hợp của các yếu tố âm nhạc này tạo nên trải nghiệm nghe khác biệt và hấp dẫn.</v>
      </c>
      <c r="D4689" s="2"/>
    </row>
    <row r="4690">
      <c r="A4690" s="1" t="s">
        <v>6966</v>
      </c>
      <c r="B4690" s="1" t="s">
        <v>6967</v>
      </c>
      <c r="C4690" s="2" t="str">
        <f>IFERROR(__xludf.DUMMYFUNCTION("GOOGLETRANSLATE(B4690, ""en"", ""vi"")"),"Bài hát chuyển động nhẹ nhàng và dựa trên [[T01I12M23E34_45S56I67G78N89A90T01U12R23E34]4 t5im6e 7si8gn9at0ur1e2], đồng thời việc bổ sung [[K01E12Y23]3 k4ey5] tạo nên hương vị độc đáo trong âm nhạc.")</f>
        <v>Bài hát chuyển động nhẹ nhàng và dựa trên [[T01I12M23E34_45S56I67G78N89A90T01U12R23E34]4 t5im6e 7si8gn9at0ur1e2], đồng thời việc bổ sung [[K01E12Y23]3 k4ey5] tạo nên hương vị độc đáo trong âm nhạc.</v>
      </c>
      <c r="D4690" s="2"/>
    </row>
    <row r="4691">
      <c r="A4691" s="1" t="s">
        <v>3011</v>
      </c>
      <c r="B4691" s="1" t="s">
        <v>6968</v>
      </c>
      <c r="C4691" s="2" t="str">
        <f>IFERROR(__xludf.DUMMYFUNCTION("GOOGLETRANSLATE(B4691,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[T1M21"&amp;"3] giây, sáng tác của bài hát này không liên quan đến việc sử dụng [I1N2S3T4R5U6M7E8N9T0S1], duy trì mức [te0mp1o2]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[T1M213] giây, sáng tác của bài hát này không liên quan đến việc sử dụng [I1N2S3T4R5U6M7E8N9T0S1], duy trì mức [te0mp1o2] vừa phải xuyên suốt.</v>
      </c>
      <c r="D4691" s="2"/>
    </row>
    <row r="4692">
      <c r="A4692" s="1" t="s">
        <v>6969</v>
      </c>
      <c r="B4692" s="1" t="s">
        <v>6970</v>
      </c>
      <c r="C4692" s="2" t="str">
        <f>IFERROR(__xludf.DUMMYFUNCTION("GOOGLETRANSLATE(B4692, ""en"", ""vi"")"),"Bản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việ"&amp;"c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mô"&amp;"n và sự chú ý đến từng chi tiết của người soạn nhạc trong việc tạo ra một tác phẩm âm nhạc gắn kết và hấp dẫn.")</f>
        <v>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môn và sự chú ý đến từng chi tiết của người soạn nhạc trong việc tạo ra một tác phẩm âm nhạc gắn kết và hấp dẫn.</v>
      </c>
      <c r="D4692" s="2"/>
    </row>
    <row r="4693">
      <c r="A4693" s="1" t="s">
        <v>188</v>
      </c>
      <c r="B4693" s="1" t="s">
        <v>6971</v>
      </c>
      <c r="C4693" s="2" t="str">
        <f>IFERROR(__xludf.DUMMYFUNCTION("GOOGLETRANSLATE(B4693, ""en"", ""vi"")"),"Việc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[I1N2S3T4"&amp;"R5U6M7E8N9T0S1]. Nó tuân theo đồng hồ đo [T1I2M3E4_5S6I7G8N9A0T1U2R3E4] trong khi chạy chậm, xác định âm nhạc bằng [E1M2O3T4I5O6N7].")</f>
        <v>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[I1N2S3T4R5U6M7E8N9T0S1]. Nó tuân theo đồng hồ đo [T1I2M3E4_5S6I7G8N9A0T1U2R3E4] trong khi chạy chậm, xác định âm nhạc bằng [E1M2O3T4I5O6N7].</v>
      </c>
      <c r="D4693" s="2"/>
    </row>
    <row r="4694">
      <c r="A4694" s="1" t="s">
        <v>572</v>
      </c>
      <c r="B4694" s="1" t="s">
        <v>6972</v>
      </c>
      <c r="C4694" s="2" t="str">
        <f>IFERROR(__xludf.DUMMYFUNCTION("GOOGLETRANSLATE(B4694, ""en"", ""vi"")"),"Bài hát chuyển động vừa phải và mang lại trải nghiệm nghe đa dạng, năng động với dải cao độ trải dài [R1A2N3G4E5] [oc0ta1ve2s3]. Ngoài ra, âm nhạc nằm trong [[K01E12Y23]3 k4ey5], mang lại chất lượng cảm xúc đặc biệt.")</f>
        <v>Bài hát chuyển động vừa phải và mang lại trải nghiệm nghe đa dạng, năng động với dải cao độ trải dài [R1A2N3G4E5] [oc0ta1ve2s3]. Ngoài ra, âm nhạc nằm trong [[K01E12Y23]3 k4ey5], mang lại chất lượng cảm xúc đặc biệt.</v>
      </c>
      <c r="D4694" s="2"/>
    </row>
    <row r="4695">
      <c r="A4695" s="1" t="s">
        <v>6973</v>
      </c>
      <c r="B4695" s="1" t="s">
        <v>6974</v>
      </c>
      <c r="C4695" s="2" t="str">
        <f>IFERROR(__xludf.DUMMYFUNCTION("GOOGLETRANSLATE(B4695, ""en"", ""vi"")"),"Âm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khô"&amp;"ng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f>
        <v>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v>
      </c>
      <c r="D4695" s="2"/>
    </row>
    <row r="4696">
      <c r="A4696" s="1" t="s">
        <v>6975</v>
      </c>
      <c r="B4696" s="1" t="s">
        <v>6976</v>
      </c>
      <c r="C4696" s="2" t="str">
        <f>IFERROR(__xludf.DUMMYFUNCTION("GOOGLETRANSLATE(B4696, ""en"", ""vi"")"),"Âm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[I1N2S3T4R5U6M7E8N9T0S1"&amp;"] nào. Nhìn chung, sự kết hợp giữa dải cao độ hẹp và sự vắng mặt của nhạc cụ sẽ tạo ra trải nghiệm nghe độc ​​đáo và mạnh mẽ, có thể cộng hưởng sâu sắc với cảm xúc của người nghe.")</f>
        <v>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 nào. Nhìn chung, sự kết hợp giữa dải cao độ hẹp và sự vắng mặt của nhạc cụ sẽ tạo ra trải nghiệm nghe độc ​​đáo và mạnh mẽ, có thể cộng hưởng sâu sắc với cảm xúc của người nghe.</v>
      </c>
      <c r="D4696" s="2"/>
    </row>
    <row r="4697">
      <c r="A4697" s="1" t="s">
        <v>110</v>
      </c>
      <c r="B4697" s="1" t="s">
        <v>6977</v>
      </c>
      <c r="C4697" s="2" t="str">
        <f>IFERROR(__xludf.DUMMYFUNCTION("GOOGLETRANSLATE(B4697, ""en"", ""vi"")"),"Phạm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"&amp;"và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[oc0ta1ve2"&amp;"s3] là yếu tố quan trọng trong việc tạo ra âm nhạc vừa mạnh mẽ vừa giàu sức gợi.")</f>
        <v>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[oc0ta1ve2s3] là yếu tố quan trọng trong việc tạo ra âm nhạc vừa mạnh mẽ vừa giàu sức gợi.</v>
      </c>
      <c r="D4697" s="2"/>
    </row>
    <row r="4698">
      <c r="A4698" s="1" t="s">
        <v>650</v>
      </c>
      <c r="B4698" s="1" t="s">
        <v>6978</v>
      </c>
      <c r="C4698" s="2" t="str">
        <f>IFERROR(__xludf.DUMMYFUNCTION("GOOGLETRANSLATE(B4698, ""en"", ""vi"")"),"Nhịp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t"&amp;"hể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"&amp;"cao.")</f>
        <v>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cao.</v>
      </c>
      <c r="D4698" s="2"/>
    </row>
    <row r="4699">
      <c r="A4699" s="1" t="s">
        <v>6979</v>
      </c>
      <c r="B4699" s="1" t="s">
        <v>6980</v>
      </c>
      <c r="C4699" s="2" t="str">
        <f>IFERROR(__xludf.DUMMYFUNCTION("GOOGLETRANSLATE(B4699, ""en"", ""vi"")"),"Bài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quan"&amp;" đến việc sử dụng [I1N2S3T4R5U6M7E8N9T0S1]. Xuyên suốt bản nhạc, người nghe sẽ gặp [[N01U12M23_34B45A56R67S78]8 b9ar0s1] giúp cấu trúc âm nhạc và góp phần tạo nên tác động tổng thể của nó.")</f>
        <v>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 đến việc sử dụng [I1N2S3T4R5U6M7E8N9T0S1]. Xuyên suốt bản nhạc, người nghe sẽ gặp [[N01U12M23_34B45A56R67S78]8 b9ar0s1] giúp cấu trúc âm nhạc và góp phần tạo nên tác động tổng thể của nó.</v>
      </c>
      <c r="D4699" s="2"/>
    </row>
    <row r="4700">
      <c r="A4700" s="1" t="s">
        <v>2139</v>
      </c>
      <c r="B4700" s="1" t="s">
        <v>6981</v>
      </c>
      <c r="C4700" s="2" t="str">
        <f>IFERROR(__xludf.DUMMYFUNCTION("GOOGLETRANSLATE(B4700, ""en"", ""vi"")"),"Dải cao độ của [R1A2N3G4E5] [oc0ta1ve2s3] tạo thêm nét đặc biệt cho âm nhạc, nhấn mạnh chiều sâu cảm xúc của nó, trong khi việc sử dụng [[K01E12Y23]3 k4ey5] truyền tải âm thanh độc đáo và vang dội. Bài hát này có thời lượng [T1M213] giây và có nhịp điệu ["&amp;"te0mp1o2] rất sôi động. Buổi biểu diễn âm nhạc sử dụng [I1N2S3T4R5U6M7E8N9T0S1] và tuân theo [ti0me1 s2ig3na4tu5re6 o7f 8[T91I02M13E24_35S46I57G68N79A80T91U02R13E24]3]. Với [te0mp1o2] vừa phải, bản nhạc này không bám rễ chắc chắn vào truyền thống của thể "&amp;"loại [G1E2N3R4E5].")</f>
        <v>Dải cao độ của [R1A2N3G4E5] [oc0ta1ve2s3] tạo thêm nét đặc biệt cho âm nhạc, nhấn mạnh chiều sâu cảm xúc của nó, trong khi việc sử dụng [[K01E12Y23]3 k4ey5] truyền tải âm thanh độc đáo và vang dội. Bài hát này có thời lượng [T1M213] giây và có nhịp điệu [te0mp1o2] rất sôi động. Buổi biểu diễn âm nhạc sử dụng [I1N2S3T4R5U6M7E8N9T0S1] và tuân theo [ti0me1 s2ig3na4tu5re6 o7f 8[T91I02M13E24_35S46I57G68N79A80T91U02R13E24]3]. Với [te0mp1o2] vừa phải, bản nhạc này không bám rễ chắc chắn vào truyền thống của thể loại [G1E2N3R4E5].</v>
      </c>
      <c r="D4700" s="2"/>
    </row>
    <row r="4701">
      <c r="A4701" s="1" t="s">
        <v>6982</v>
      </c>
      <c r="B4701" s="1" t="s">
        <v>6983</v>
      </c>
      <c r="C4701" s="2" t="str">
        <f>IFERROR(__xludf.DUMMYFUNCTION("GOOGLETRANSLATE(B4701, ""en"", ""vi"")"),"Bản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v"&amp;"à thanh bình và không bao gồm bất kỳ [I1N2S3T4R5U6M7E8N9T0S1] nào. Hơn nữa, nó không tuân theo một [ti0me1 s2ig3na4tu5re6] chung, như nó tuân theo [T1I2M3E4_5S6I7G8N9A0T1U2R3E4]. Nhịp độ chậm [te0mp1o2] của nó khiến nó không phù hợp để khiêu vũ. Bài hát n"&amp;"ày thuộc thể loại nhạc [G1E2N3R4E5].")</f>
        <v>Bản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và thanh bình và không bao gồm bất kỳ [I1N2S3T4R5U6M7E8N9T0S1] nào. Hơn nữa, nó không tuân theo một [ti0me1 s2ig3na4tu5re6] chung, như nó tuân theo [T1I2M3E4_5S6I7G8N9A0T1U2R3E4]. Nhịp độ chậm [te0mp1o2] của nó khiến nó không phù hợp để khiêu vũ. Bài hát này thuộc thể loại nhạc [G1E2N3R4E5].</v>
      </c>
      <c r="D4701" s="2"/>
    </row>
    <row r="4702">
      <c r="A4702" s="1" t="s">
        <v>6984</v>
      </c>
      <c r="B4702" s="1" t="s">
        <v>6985</v>
      </c>
      <c r="C4702" s="2" t="str">
        <f>IFERROR(__xludf.DUMMYFUNCTION("GOOGLETRANSLATE(B4702, ""en"", ""vi"")"),"Bài hát này được phát ở mức trung bình [te0mp1o2] và được đặc trưng bởi một cảm xúc cụ thể. Ngoài ra, nó có nhịp điệu đặc biệt mạnh mẽ và phải có một số nhạc cụ nhất định trong âm nhạc.")</f>
        <v>Bài hát này được phát ở mức trung bình [te0mp1o2] và được đặc trưng bởi một cảm xúc cụ thể. Ngoài ra, nó có nhịp điệu đặc biệt mạnh mẽ và phải có một số nhạc cụ nhất định trong âm nhạc.</v>
      </c>
      <c r="D4702" s="2"/>
    </row>
    <row r="4703">
      <c r="A4703" s="1" t="s">
        <v>1739</v>
      </c>
      <c r="B4703" s="1" t="s">
        <v>6986</v>
      </c>
      <c r="C4703" s="2" t="str">
        <f>IFERROR(__xludf.DUMMYFUNCTION("GOOGLETRANSLATE(B4703, ""en"", ""vi"")"),"Bản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r"&amp;"ất quan trọng đối với âm nhạc, trong khi [ti0me1 s2ig3na4tu5re6] không phải là quy ước, mà là [T1I2M3E4_5S6I7G8N9A0T1U2R3E4]. Được phát ở mức [te0mp1o2] vừa phải, bản nhạc này không hoàn toàn nằm trong quy ước của âm thanh [G1E2N3R4E5].")</f>
        <v>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rất quan trọng đối với âm nhạc, trong khi [ti0me1 s2ig3na4tu5re6] không phải là quy ước, mà là [T1I2M3E4_5S6I7G8N9A0T1U2R3E4]. Được phát ở mức [te0mp1o2] vừa phải, bản nhạc này không hoàn toàn nằm trong quy ước của âm thanh [G1E2N3R4E5].</v>
      </c>
      <c r="D4703" s="2"/>
    </row>
    <row r="4704">
      <c r="A4704" s="1" t="s">
        <v>506</v>
      </c>
      <c r="B4704" s="1" t="s">
        <v>6987</v>
      </c>
      <c r="C4704" s="2" t="str">
        <f>IFERROR(__xludf.DUMMYFUNCTION("GOOGLETRANSLATE(B4704, ""en"", ""vi"")"),"[ti0me1 s2ig3na4tu5re6] được chọn cho bài hát này không phổ biến và có [[N01U12M23_34B45A56R67S78]8 b9ar0s1] xuyên suốt bài hát. Độ dài của bài hát này là [T1M213] giây và không có [I1N2S3T4R5U6M7E8N9T0S1].")</f>
        <v>[ti0me1 s2ig3na4tu5re6] được chọn cho bài hát này không phổ biến và có [[N01U12M23_34B45A56R67S78]8 b9ar0s1] xuyên suốt bài hát. Độ dài của bài hát này là [T1M213] giây và không có [I1N2S3T4R5U6M7E8N9T0S1].</v>
      </c>
      <c r="D4704" s="2"/>
    </row>
    <row r="4705">
      <c r="A4705" s="1" t="s">
        <v>6988</v>
      </c>
      <c r="B4705" s="1" t="s">
        <v>6989</v>
      </c>
      <c r="C4705" s="2" t="str">
        <f>IFERROR(__xludf.DUMMYFUNCTION("GOOGLETRANSLATE(B4705, ""en"", ""vi"")"),"Trong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f>
        <v>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v>
      </c>
      <c r="D4705" s="2"/>
    </row>
    <row r="4706">
      <c r="A4706" s="1" t="s">
        <v>6990</v>
      </c>
      <c r="B4706" s="1" t="s">
        <v>6991</v>
      </c>
      <c r="C4706" s="2" t="str">
        <f>IFERROR(__xludf.DUMMYFUNCTION("GOOGLETRANSLATE(B4706, ""en"", ""vi"")"),"Bài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l"&amp;"ại trải nghiệm thính giác độc đáo và có lẽ còn đắm chìm hơn.")</f>
        <v>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lại trải nghiệm thính giác độc đáo và có lẽ còn đắm chìm hơn.</v>
      </c>
      <c r="D4706" s="2"/>
    </row>
    <row r="4707">
      <c r="A4707" s="1" t="s">
        <v>6330</v>
      </c>
      <c r="B4707" s="1" t="s">
        <v>6992</v>
      </c>
      <c r="C4707" s="2" t="str">
        <f>IFERROR(__xludf.DUMMYFUNCTION("GOOGLETRANSLATE(B4707, ""en"", ""vi"")"),"Bài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đượ"&amp;"c thể hiện bằng [E1M2O3T4I5O6N7], bao gồm [[N01U12M23_34B45A56R67S78]8 b9ar0s1] thu hút sự chú ý của người nghe từ đầu đến cuối.")</f>
        <v>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được thể hiện bằng [E1M2O3T4I5O6N7], bao gồm [[N01U12M23_34B45A56R67S78]8 b9ar0s1] thu hút sự chú ý của người nghe từ đầu đến cuối.</v>
      </c>
      <c r="D4707" s="2"/>
    </row>
    <row r="4708">
      <c r="A4708" s="1" t="s">
        <v>2932</v>
      </c>
      <c r="B4708" s="1" t="s">
        <v>6993</v>
      </c>
      <c r="C4708" s="2" t="str">
        <f>IFERROR(__xludf.DUMMYFUNCTION("GOOGLETRANSLATE(B4708, ""en"", ""vi"")"),"Việc sử dụng [[K01E12Y23]3 k4ey5] trong âm nhạc tạo ra một bảng màu âm thanh phong phú và sống động, trong khi [[T01I12M23E34_45S56I67G78N89A90T01U12R23E34]4 t5im6e 7si8gn9at0ur1e2] độc đáo của nó tạo thêm cảm giác đặc biệt. Sự sắp xếp này có chủ ý loại t"&amp;"rừ việc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f>
        <v>Việc sử dụng [[K01E12Y23]3 k4ey5] trong âm nhạc tạo ra một bảng màu âm thanh phong phú và sống động, trong khi [[T01I12M23E34_45S56I67G78N89A90T01U12R23E34]4 t5im6e 7si8gn9at0ur1e2] độc đáo của nó tạo thêm cảm giác đặc biệt. Sự sắp xếp này có chủ ý loại trừ việc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v>
      </c>
      <c r="D4708" s="2"/>
    </row>
    <row r="4709">
      <c r="A4709" s="1" t="s">
        <v>6994</v>
      </c>
      <c r="B4709" s="1" t="s">
        <v>6995</v>
      </c>
      <c r="C4709" s="2" t="str">
        <f>IFERROR(__xludf.DUMMYFUNCTION("GOOGLETRANSLATE(B4709, ""en"", ""vi"")"),"Loại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[T1I2M3E4_5S6"&amp;"I7G8N9A0T1U2R3E4] và sự sắp xếp của nó có chủ ý bỏ qua việc sử dụng [I1N2S3T4R5U6M7E8N9T0S1]. Bài hát duy trì nhịp điệu vừa phải xuyên suốt.")</f>
        <v>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[T1I2M3E4_5S6I7G8N9A0T1U2R3E4] và sự sắp xếp của nó có chủ ý bỏ qua việc sử dụng [I1N2S3T4R5U6M7E8N9T0S1]. Bài hát duy trì nhịp điệu vừa phải xuyên suốt.</v>
      </c>
      <c r="D4709" s="2"/>
    </row>
    <row r="4710">
      <c r="A4710" s="1" t="s">
        <v>897</v>
      </c>
      <c r="B4710" s="1" t="s">
        <v>6996</v>
      </c>
      <c r="C4710" s="2" t="str">
        <f>IFERROR(__xludf.DUMMYFUNCTION("GOOGLETRANSLATE(B4710, ""en"", ""vi"")"),"Phạm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h"&amp;"át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"&amp;"thường, bản nhạc này nổi bật ở tính độc đáo của nó.")</f>
        <v>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thường, bản nhạc này nổi bật ở tính độc đáo của nó.</v>
      </c>
      <c r="D4710" s="2"/>
    </row>
    <row r="4711">
      <c r="A4711" s="1" t="s">
        <v>6691</v>
      </c>
      <c r="B4711" s="1" t="s">
        <v>6997</v>
      </c>
      <c r="C4711" s="2" t="str">
        <f>IFERROR(__xludf.DUMMYFUNCTION("GOOGLETRANSLATE(B4711, ""en"", ""vi"")"),"Nhạc của bài hát này có đồng hồ đo [T1I2M3E4_5S6I7G8N9A0T1U2R3E4] và có [te0mp1o2] ở dải giữa. Điều thú vị là bạn sẽ không nghe thấy bất kỳ [I1N2S3T4R5U6M7E8N9T0S1] nào trong bài hát, tạo ra âm thanh độc đáo và có lẽ là bất ngờ.")</f>
        <v>Nhạc của bài hát này có đồng hồ đo [T1I2M3E4_5S6I7G8N9A0T1U2R3E4] và có [te0mp1o2] ở dải giữa. Điều thú vị là bạn sẽ không nghe thấy bất kỳ [I1N2S3T4R5U6M7E8N9T0S1] nào trong bài hát, tạo ra âm thanh độc đáo và có lẽ là bất ngờ.</v>
      </c>
      <c r="D4711" s="2"/>
    </row>
    <row r="4712">
      <c r="A4712" s="1" t="s">
        <v>6998</v>
      </c>
      <c r="B4712" s="1" t="s">
        <v>6999</v>
      </c>
      <c r="C4712" s="2" t="str">
        <f>IFERROR(__xludf.DUMMYFUNCTION("GOOGLETRANSLATE(B4712, ""en"", ""vi"")"),"Bài hát này có âm lượng thấp [te0mp1o2] và không bao gồm [I1N2S3T4R5U6M7E8N9T0S1] trong phần nhạc cụ của nó.")</f>
        <v>Bài hát này có âm lượng thấp [te0mp1o2] và không bao gồm [I1N2S3T4R5U6M7E8N9T0S1] trong phần nhạc cụ của nó.</v>
      </c>
      <c r="D4712" s="2"/>
    </row>
    <row r="4713">
      <c r="A4713" s="1" t="s">
        <v>7000</v>
      </c>
      <c r="B4713" s="1" t="s">
        <v>7001</v>
      </c>
      <c r="C4713" s="2" t="str">
        <f>IFERROR(__xludf.DUMMYFUNCTION("GOOGLETRANSLATE(B4713, ""en"", ""vi"")"),"Phạm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phong"&amp;" cách riêng biệt của âm nhạc.")</f>
        <v>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 cách riêng biệt của âm nhạc.</v>
      </c>
      <c r="D4713" s="2"/>
    </row>
    <row r="4714">
      <c r="A4714" s="1" t="s">
        <v>7002</v>
      </c>
      <c r="B4714" s="1" t="s">
        <v>7003</v>
      </c>
      <c r="C4714" s="2" t="str">
        <f>IFERROR(__xludf.DUMMYFUNCTION("GOOGLETRANSLATE(B4714, ""en"", ""vi"")"),"Bản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"&amp;"độ nhàn nhã, bắt nguồn từ các quy ước của âm nhạc [G1E2N3R4E5]. Bài hát này bao gồm khoảng [[N01U12M23_34B45A56R67S78]8 b9ar0s1].")</f>
        <v>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độ nhàn nhã, bắt nguồn từ các quy ước của âm nhạc [G1E2N3R4E5]. Bài hát này bao gồm khoảng [[N01U12M23_34B45A56R67S78]8 b9ar0s1].</v>
      </c>
      <c r="D4714" s="2"/>
    </row>
    <row r="4715">
      <c r="A4715" s="1" t="s">
        <v>3710</v>
      </c>
      <c r="B4715" s="1" t="s">
        <v>7004</v>
      </c>
      <c r="C4715" s="2" t="str">
        <f>IFERROR(__xludf.DUMMYFUNCTION("GOOGLETRANSLATE(B4715, ""en"", ""vi"")"),"Dải cao độ của [R1A2N3G4E5] [oc0ta1ve2s3] tạo thêm nét đặc biệt cho âm nhạc, nhấn mạnh chiều sâu cảm xúc của nó, trong khi việc sử dụng [[K01E12Y23]3 k4ey5] truyền tải âm thanh độc đáo và vang dội. Bài hát [T1M213]-thứ hai này có nhịp điệu hài hòa, không "&amp;"bao 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"&amp;"đến trải nghiệm âm nhạc quyến rũ.")</f>
        <v>Dải cao độ của [R1A2N3G4E5] [oc0ta1ve2s3] tạo thêm nét đặc biệt cho âm nhạc, nhấn mạnh chiều sâu cảm xúc của nó, trong khi việc sử dụng [[K01E12Y23]3 k4ey5] truyền tải âm thanh độc đáo và vang dội. Bài hát [T1M213]-thứ hai này có nhịp điệu hài hòa, không bao 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đến trải nghiệm âm nhạc quyến rũ.</v>
      </c>
      <c r="D4715" s="2"/>
    </row>
    <row r="4716">
      <c r="A4716" s="1" t="s">
        <v>1104</v>
      </c>
      <c r="B4716" s="1" t="s">
        <v>7005</v>
      </c>
      <c r="C4716" s="2" t="str">
        <f>IFERROR(__xludf.DUMMYFUNCTION("GOOGLETRANSLATE(B4716, ""en"", ""vi"")"),"Ca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thể"&amp;" hiện cảm xúc dự định mà không cần bất kỳ nhạc cụ đệm nào. Dù thông qua giai điệu, hòa âm hay nhịp điệu, tác phẩm này đều thể hiện sức mạnh của âm nhạc trong việc khơi gợi cảm xúc và kết nối với người nghe.")</f>
        <v>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 hiện cảm xúc dự định mà không cần bất kỳ nhạc cụ đệm nào. Dù thông qua giai điệu, hòa âm hay nhịp điệu, tác phẩm này đều thể hiện sức mạnh của âm nhạc trong việc khơi gợi cảm xúc và kết nối với người nghe.</v>
      </c>
      <c r="D4716" s="2"/>
    </row>
    <row r="4717">
      <c r="A4717" s="1" t="s">
        <v>7006</v>
      </c>
      <c r="B4717" s="1" t="s">
        <v>7007</v>
      </c>
      <c r="C4717" s="2" t="str">
        <f>IFERROR(__xludf.DUMMYFUNCTION("GOOGLETRANSLATE(B4717, ""en"", ""vi"")"),"Dải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[T1I2M3E4_5S6I7G8N9A0T1U"&amp;"2R3E4]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f>
        <v>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v>
      </c>
      <c r="D4717" s="2"/>
    </row>
    <row r="4718">
      <c r="A4718" s="1" t="s">
        <v>7008</v>
      </c>
      <c r="B4718" s="1" t="s">
        <v>7009</v>
      </c>
      <c r="C4718" s="2" t="str">
        <f>IFERROR(__xludf.DUMMYFUNCTION("GOOGLETRANSLATE(B4718, ""en"", ""vi"")"),"Phạm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khô"&amp;"ng khí tổng thể của bài hát, được nâng cao hơn nữa nhờ [[T01I12M23E34_45S56I67G78N89A90T01U12R23E34]4 t5im6e 7si8gn9at0ur1e2]. Với độ dài khoảng [[N01U12M23_34B45A56R67S78]8 b9ar0s1], bố cục này thể hiện những phẩm chất đặc biệt của nó một cách chính xác "&amp;"và cân đối.")</f>
        <v>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không khí tổng thể của bài hát, được nâng cao hơn nữa nhờ [[T01I12M23E34_45S56I67G78N89A90T01U12R23E34]4 t5im6e 7si8gn9at0ur1e2]. Với độ dài khoảng [[N01U12M23_34B45A56R67S78]8 b9ar0s1], bố cục này thể hiện những phẩm chất đặc biệt của nó một cách chính xác và cân đối.</v>
      </c>
      <c r="D4718" s="2"/>
    </row>
    <row r="4719">
      <c r="A4719" s="1" t="s">
        <v>513</v>
      </c>
      <c r="B4719" s="1" t="s">
        <v>7010</v>
      </c>
      <c r="C4719" s="2" t="str">
        <f>IFERROR(__xludf.DUMMYFUNCTION("GOOGLETRANSLATE(B4719, ""en"", ""vi"")"),"Loại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f>
        <v>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v>
      </c>
      <c r="D4719" s="2"/>
    </row>
    <row r="4720">
      <c r="A4720" s="1" t="s">
        <v>335</v>
      </c>
      <c r="B4720" s="1" t="s">
        <v>7011</v>
      </c>
      <c r="C4720" s="2" t="str">
        <f>IFERROR(__xludf.DUMMYFUNCTION("GOOGLETRANSLATE(B4720, ""en"", ""vi"")"),"Phạm vi cao độ nhỏ gọn của [R1A2N3G4E5] [oc0ta1ve2s3] mang lại màn trình diễn âm nhạc tập trung và có tác động mạnh mẽ, trong khi [[K01E12Y23]3 k4ey5] tạo thêm hương vị độc đáo cho loại nhạc này. Bài hát có độ dài [T1M213] giây, mang nhịp điệu nặng nề và "&amp;"sử dụng [I1N2S3T4R5U6M7E8N9T0S1] trong phần trình diễn âm nhạc. Với đồng hồ đo [T1I2M3E4_5S6I7G8N9A0T1U2R3E4], âm nhạc duy trì cảm giác [te0mp1o2] thư thái và gợi lên cảm giác [E1M2O3T4I5O6N7].")</f>
        <v>Phạm vi cao độ nhỏ gọn của [R1A2N3G4E5] [oc0ta1ve2s3] mang lại màn trình diễn âm nhạc tập trung và có tác động mạnh mẽ, trong khi [[K01E12Y23]3 k4ey5] tạo thêm hương vị độc đáo cho loại nhạc này. Bài hát có độ dài [T1M213] giây, mang nhịp điệu nặng nề và sử dụng [I1N2S3T4R5U6M7E8N9T0S1] trong phần trình diễn âm nhạc. Với đồng hồ đo [T1I2M3E4_5S6I7G8N9A0T1U2R3E4], âm nhạc duy trì cảm giác [te0mp1o2] thư thái và gợi lên cảm giác [E1M2O3T4I5O6N7].</v>
      </c>
      <c r="D4720" s="2"/>
    </row>
    <row r="4721">
      <c r="A4721" s="1" t="s">
        <v>3580</v>
      </c>
      <c r="B4721" s="1" t="s">
        <v>7012</v>
      </c>
      <c r="C4721" s="2" t="str">
        <f>IFERROR(__xludf.DUMMYFUNCTION("GOOGLETRANSLATE(B4721, ""en"", ""vi"")"),"Thành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dòng"&amp;"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f>
        <v>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v>
      </c>
      <c r="D4721" s="2"/>
    </row>
    <row r="4722">
      <c r="A4722" s="1" t="s">
        <v>764</v>
      </c>
      <c r="B4722" s="1" t="s">
        <v>7013</v>
      </c>
      <c r="C4722" s="2" t="str">
        <f>IFERROR(__xludf.DUMMYFUNCTION("GOOGLETRANSLATE(B4722, ""en"", ""vi"")"),"Bản nhạc này có [te0mp1o2] nhanh và sử dụng [[K01E12Y23]3 k4ey5] để truyền tải âm thanh độc đáo và vang dội. Bài hát dài [T1M213] giây.")</f>
        <v>Bản nhạc này có [te0mp1o2] nhanh và sử dụng [[K01E12Y23]3 k4ey5] để truyền tải âm thanh độc đáo và vang dội. Bài hát dài [T1M213] giây.</v>
      </c>
      <c r="D4722" s="2"/>
    </row>
    <row r="4723">
      <c r="A4723" s="1" t="s">
        <v>7014</v>
      </c>
      <c r="B4723" s="1" t="s">
        <v>7015</v>
      </c>
      <c r="C4723" s="2" t="str">
        <f>IFERROR(__xludf.DUMMYFUNCTION("GOOGLETRANSLATE(B4723, ""en"", ""vi"")"),"Việc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[[N01U12M23_34B45A56R67S"&amp;"78]8 b9ar0s1].")</f>
        <v>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[[N01U12M23_34B45A56R67S78]8 b9ar0s1].</v>
      </c>
      <c r="D4723" s="2"/>
    </row>
    <row r="4724">
      <c r="A4724" s="1" t="s">
        <v>7016</v>
      </c>
      <c r="B4724" s="1" t="s">
        <v>7017</v>
      </c>
      <c r="C4724" s="2" t="str">
        <f>IFERROR(__xludf.DUMMYFUNCTION("GOOGLETRANSLATE(B4724, ""en"", ""vi"")"),"Dải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"&amp;"hát này được trình diễn với tốc độ nhanh, thể hiện sự thể hiện cổ điển của âm nhạc [G1E2N3R4E5].")</f>
        <v>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hát này được trình diễn với tốc độ nhanh, thể hiện sự thể hiện cổ điển của âm nhạc [G1E2N3R4E5].</v>
      </c>
      <c r="D4724" s="2"/>
    </row>
    <row r="4725">
      <c r="A4725" s="1" t="s">
        <v>797</v>
      </c>
      <c r="B4725" s="1" t="s">
        <v>7018</v>
      </c>
      <c r="C4725" s="2" t="str">
        <f>IFERROR(__xludf.DUMMYFUNCTION("GOOGLETRANSLATE(B4725, ""en"", ""vi"")"),"Trong bài hát này, có khoảng [[N01U12M23_34B45A56R67S78]8 b9ar0s1].")</f>
        <v>Trong bài hát này, có khoảng [[N01U12M23_34B45A56R67S78]8 b9ar0s1].</v>
      </c>
      <c r="D4725" s="2"/>
    </row>
    <row r="4726">
      <c r="A4726" s="1" t="s">
        <v>59</v>
      </c>
      <c r="B4726" s="1" t="s">
        <v>7019</v>
      </c>
      <c r="C4726" s="2" t="str">
        <f>IFERROR(__xludf.DUMMYFUNCTION("GOOGLETRANSLATE(B4726, ""en"", ""vi"")"),"Bản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"&amp;"vị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đặc"&amp;" trưng bởi [E1M2O3T4I5O6N7], khiến nó trở thành một tác phẩm thực sự đáng chú ý.")</f>
        <v>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 trưng bởi [E1M2O3T4I5O6N7], khiến nó trở thành một tác phẩm thực sự đáng chú ý.</v>
      </c>
      <c r="D4726" s="2"/>
    </row>
    <row r="4727">
      <c r="A4727" s="1" t="s">
        <v>1204</v>
      </c>
      <c r="B4727" s="1" t="s">
        <v>7020</v>
      </c>
      <c r="C4727" s="2" t="str">
        <f>IFERROR(__xludf.DUMMYFUNCTION("GOOGLETRANSLATE(B4727, ""en"", ""vi"")"),"[te0mp1o2]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gi"&amp;"úp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củ"&amp;"a nó.")</f>
        <v>[te0mp1o2]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giúp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của nó.</v>
      </c>
      <c r="D4727" s="2"/>
    </row>
    <row r="4728">
      <c r="A4728" s="1" t="s">
        <v>21</v>
      </c>
      <c r="B4728" s="1" t="s">
        <v>7021</v>
      </c>
      <c r="C4728" s="2" t="str">
        <f>IFERROR(__xludf.DUMMYFUNCTION("GOOGLETRANSLATE(B4728, ""en"", ""vi"")"),"Loại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các"&amp;"h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nhữ"&amp;"ng cảm xúc được truyền tải, vốn có bản chất là [E1M2O3T4I5O6N7]. Nhìn chung, tác phẩm âm nhạc là một tác phẩm nghệ thuật được trau chuốt kỹ lưỡng, thể hiện vẻ đẹp và sức mạnh của âm nhạc.")</f>
        <v>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những cảm xúc được truyền tải, vốn có bản chất là [E1M2O3T4I5O6N7]. Nhìn chung, tác phẩm âm nhạc là một tác phẩm nghệ thuật được trau chuốt kỹ lưỡng, thể hiện vẻ đẹp và sức mạnh của âm nhạc.</v>
      </c>
      <c r="D4728" s="2"/>
    </row>
    <row r="4729">
      <c r="A4729" s="1" t="s">
        <v>3234</v>
      </c>
      <c r="B4729" s="1" t="s">
        <v>7022</v>
      </c>
      <c r="C4729" s="2" t="str">
        <f>IFERROR(__xludf.DUMMYFUNCTION("GOOGLETRANSLATE(B4729, ""en"", ""vi"")"),"Với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nâng"&amp;" cao nhờ nhịp điệu tràn đầy năng lượng và [te0mp1o2] vừa phải. Sự vắng mặt đáng chú ý là [I1N2S3T4R5U6M7E8N9T0S1], tạo ra cảnh quan âm thanh độc đáo. Ngoài ra, [ti0me1 s2ig3na4tu5re6] của bài hát đi chệch khỏi quy chuẩn, được đánh dấu bằng [T1I2M3E4_5S6I7"&amp;"G8N9A0T1U2R3E4]. Với độ dài [T1M213] giây, bài hát này là một ví dụ nổi bật của thể loại này.")</f>
        <v>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 cao nhờ nhịp điệu tràn đầy năng lượng và [te0mp1o2] vừa phải. Sự vắng mặt đáng chú ý là [I1N2S3T4R5U6M7E8N9T0S1], tạo ra cảnh quan âm thanh độc đáo. Ngoài ra, [ti0me1 s2ig3na4tu5re6] của bài hát đi chệch khỏi quy chuẩn, được đánh dấu bằng [T1I2M3E4_5S6I7G8N9A0T1U2R3E4]. Với độ dài [T1M213] giây, bài hát này là một ví dụ nổi bật của thể loại này.</v>
      </c>
      <c r="D4729" s="2"/>
    </row>
    <row r="4730">
      <c r="A4730" s="1" t="s">
        <v>3929</v>
      </c>
      <c r="B4730" s="1" t="s">
        <v>7023</v>
      </c>
      <c r="C4730" s="2" t="str">
        <f>IFERROR(__xludf.DUMMYFUNCTION("GOOGLETRANSLATE(B4730, ""en"", ""vi"")"),"Âm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khác"&amp;" cùng thể loại. Mặc dù [ti0me1 s2ig3na4tu5re6] độc đáo, bài hát vẫn là sự lựa chọn phổ biến của những người hâm mộ phong cách [G1E2N3R4E5], thể hiện tính linh hoạt và sáng tạo của các nhạc sĩ đã tạo ra nó.")</f>
        <v>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 cùng thể loại. Mặc dù [ti0me1 s2ig3na4tu5re6] độc đáo, bài hát vẫn là sự lựa chọn phổ biến của những người hâm mộ phong cách [G1E2N3R4E5], thể hiện tính linh hoạt và sáng tạo của các nhạc sĩ đã tạo ra nó.</v>
      </c>
      <c r="D4730" s="2"/>
    </row>
    <row r="4731">
      <c r="A4731" s="1" t="s">
        <v>7024</v>
      </c>
      <c r="B4731" s="1" t="s">
        <v>7025</v>
      </c>
      <c r="C4731" s="2" t="str">
        <f>IFERROR(__xludf.DUMMYFUNCTION("GOOGLETRANSLATE(B4731, ""en"", ""vi"")"),"Dải cao độ của [R1A2N3G4E5] [oc0ta1ve2s3] trong bản nhạc này bổ sung thêm nét đặc biệt nhằm nhấn mạnh chiều sâu cảm xúc của nó. Được phát ở mức trung bình [te0mp1o2], bài hát này có thời gian chạy là [T1M213] giây và nhịp điệu đều đặn và vừa phải, góp phầ"&amp;"n tạo nên âm thanh độc đáo hơn nữa.")</f>
        <v>Dải cao độ của [R1A2N3G4E5] [oc0ta1ve2s3] trong bản nhạc này bổ sung thêm nét đặc biệt nhằm nhấn mạnh chiều sâu cảm xúc của nó. Được phát ở mức trung bình [te0mp1o2], bài hát này có thời gian chạy là [T1M213] giây và nhịp điệu đều đặn và vừa phải, góp phần tạo nên âm thanh độc đáo hơn nữa.</v>
      </c>
      <c r="D4731" s="2"/>
    </row>
    <row r="4732">
      <c r="A4732" s="1" t="s">
        <v>324</v>
      </c>
      <c r="B4732" s="1" t="s">
        <v>7026</v>
      </c>
      <c r="C4732" s="2" t="str">
        <f>IFERROR(__xludf.DUMMYFUNCTION("GOOGLETRANSLATE(B4732, ""en"", ""vi"")"),"Bản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này"&amp;", sáng tác độc đáo này vẫn nổi bật với cách tiếp cận độc đáo và không có nhạc cụ quen thuộc.")</f>
        <v>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 sáng tác độc đáo này vẫn nổi bật với cách tiếp cận độc đáo và không có nhạc cụ quen thuộc.</v>
      </c>
      <c r="D4732" s="2"/>
    </row>
    <row r="4733">
      <c r="A4733" s="1" t="s">
        <v>217</v>
      </c>
      <c r="B4733" s="1" t="s">
        <v>7027</v>
      </c>
      <c r="C4733" s="2" t="str">
        <f>IFERROR(__xludf.DUMMYFUNCTION("GOOGLETRANSLATE(B4733, ""en"", ""vi"")"),"[[K01E12Y23]3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tác"&amp;"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định"&amp;" hình bản sắc và tác động của tác phẩm âm nhạc này.")</f>
        <v>[[K01E12Y23]3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 hình bản sắc và tác động của tác phẩm âm nhạc này.</v>
      </c>
      <c r="D4733" s="2"/>
    </row>
    <row r="4734">
      <c r="A4734" s="1" t="s">
        <v>217</v>
      </c>
      <c r="B4734" s="1" t="s">
        <v>7028</v>
      </c>
      <c r="C4734" s="2" t="str">
        <f>IFERROR(__xludf.DUMMYFUNCTION("GOOGLETRANSLATE(B4734, ""en"", ""vi"")"),"Trong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tr"&amp;"ong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"&amp;"tạo ra một bầu không khí cụ thể cần thiết cho bố cục tổng thể của nó.")</f>
        <v>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tạo ra một bầu không khí cụ thể cần thiết cho bố cục tổng thể của nó.</v>
      </c>
      <c r="D4734" s="2"/>
    </row>
    <row r="4735">
      <c r="A4735" s="1" t="s">
        <v>5875</v>
      </c>
      <c r="B4735" s="1" t="s">
        <v>7029</v>
      </c>
      <c r="C4735" s="2" t="str">
        <f>IFERROR(__xludf.DUMMYFUNCTION("GOOGLETRANSLATE(B4735, ""en"", ""vi"")"),"Dải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kh"&amp;"ông bao gồm [I1N2S3T4R5U6M7E8N9T0S1]. Nhạc ở [T1I2M3E4_5S6I7G8N9A0T1U2R3E4] và có [te0mp1o2] vừa phải. Thuộc thể loại nhạc [G1E2N3R4E5], bài hát gồm [[N01U12M23_34B45A56R67S78]8 b9ar0s1].")</f>
        <v>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không bao gồm [I1N2S3T4R5U6M7E8N9T0S1]. Nhạc ở [T1I2M3E4_5S6I7G8N9A0T1U2R3E4] và có [te0mp1o2] vừa phải. Thuộc thể loại nhạc [G1E2N3R4E5], bài hát gồm [[N01U12M23_34B45A56R67S78]8 b9ar0s1].</v>
      </c>
      <c r="D4735" s="2"/>
    </row>
    <row r="4736">
      <c r="A4736" s="1" t="s">
        <v>637</v>
      </c>
      <c r="B4736" s="1" t="s">
        <v>7030</v>
      </c>
      <c r="C4736" s="2" t="str">
        <f>IFERROR(__xludf.DUMMYFUNCTION("GOOGLETRANSLATE(B4736, ""en"", ""vi"")"),"Nhịp điệu của bài hát di chuyển với tốc độ rất nhanh, với [te0mp1o2] nhanh chóng giúp tiếp thêm năng lượng cho âm nhạc và giúp nó tiến về phía trước. Dù tiết tấu nhanh nhưng giai điệu và hòa âm của bài hát vẫn mạch lạc và có cấu trúc, tạo cảm giác khẩn tr"&amp;"ương,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nâng"&amp;" cao trải nghiệm âm nhạc tổng thể.")</f>
        <v>Nhịp điệu của bài hát di chuyển với tốc độ rất nhanh, với [te0mp1o2] nhanh chóng giúp tiếp thêm năng lượng cho âm nhạc và giúp nó tiến về phía trước. Dù tiết tấu nhanh nhưng giai điệu và hòa âm của bài hát vẫn mạch lạc và có cấu trúc, tạo cảm giác khẩn trương,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 cao trải nghiệm âm nhạc tổng thể.</v>
      </c>
      <c r="D4736" s="2"/>
    </row>
    <row r="4737">
      <c r="A4737" s="1" t="s">
        <v>367</v>
      </c>
      <c r="B4737" s="1" t="s">
        <v>7031</v>
      </c>
      <c r="C4737" s="2" t="str">
        <f>IFERROR(__xludf.DUMMYFUNCTION("GOOGLETRANSLATE(B4737, ""en"", ""vi"")"),"Việc sử dụng các nhạc cụ trong biểu diễn âm nhạc được nâng cao nhờ việc bổ sung [ke0y1], giúp tăng thêm hương vị độc đáo cho âm nhạc.")</f>
        <v>Việc sử dụng các nhạc cụ trong biểu diễn âm nhạc được nâng cao nhờ việc bổ sung [ke0y1], giúp tăng thêm hương vị độc đáo cho âm nhạc.</v>
      </c>
      <c r="D4737" s="2"/>
    </row>
    <row r="4738">
      <c r="A4738" s="1" t="s">
        <v>3622</v>
      </c>
      <c r="B4738" s="1" t="s">
        <v>7032</v>
      </c>
      <c r="C4738" s="2" t="str">
        <f>IFERROR(__xludf.DUMMYFUNCTION("GOOGLETRANSLATE(B4738, ""en"", ""vi"")"),"Bản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điệu"&amp;"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n"&amp;"hạc gợi lên âm thanh cổ điển của [G1E2N3R4E5], trải dài [[N01U12M23_34B45A56R Tổng cộng là 67S78]8 b9ar0s1].")</f>
        <v>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nhạc gợi lên âm thanh cổ điển của [G1E2N3R4E5], trải dài [[N01U12M23_34B45A56R Tổng cộng là 67S78]8 b9ar0s1].</v>
      </c>
      <c r="D4738" s="2"/>
    </row>
    <row r="4739">
      <c r="A4739" s="1" t="s">
        <v>523</v>
      </c>
      <c r="B4739" s="1" t="s">
        <v>7033</v>
      </c>
      <c r="C4739" s="2" t="str">
        <f>IFERROR(__xludf.DUMMYFUNCTION("GOOGLETRANSLATE(B4739, ""en"", ""vi"")"),"[ke0y1] của bài hát dài một giây [T1M213] này mang đến cho nó một chất lượng cảm xúc đặc biệt.")</f>
        <v>[ke0y1] của bài hát dài một giây [T1M213] này mang đến cho nó một chất lượng cảm xúc đặc biệt.</v>
      </c>
      <c r="D4739" s="2"/>
    </row>
    <row r="4740">
      <c r="A4740" s="1" t="s">
        <v>1199</v>
      </c>
      <c r="B4740" s="1" t="s">
        <v>7034</v>
      </c>
      <c r="C4740" s="2" t="str">
        <f>IFERROR(__xludf.DUMMYFUNCTION("GOOGLETRANSLATE(B4740, ""en"", ""vi"")"),"Bản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th"&amp;"êm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vẫ"&amp;"n chạy trong [T1M213] giây, để lại ấn tượng lâu dài cho người nghe.")</f>
        <v>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vẫn chạy trong [T1M213] giây, để lại ấn tượng lâu dài cho người nghe.</v>
      </c>
      <c r="D4740" s="2"/>
    </row>
    <row r="4741">
      <c r="A4741" s="1" t="s">
        <v>5393</v>
      </c>
      <c r="B4741" s="1" t="s">
        <v>7035</v>
      </c>
      <c r="C4741" s="2" t="str">
        <f>IFERROR(__xludf.DUMMYFUNCTION("GOOGLETRANSLATE(B4741,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điệu"&amp;" vừa phải thoải mái của bài hát này được nâng cao bằng cách thêm [I1N2S3T4R5U6M7E8N9T0S1] vào bản nhạc. Mặc dù [TI0ME1 S2IG3NA4TU5RE6] không phải là tiêu chuẩn, [T1I2M3E4_5S6I7G8N9A0T1U2R3E4] 9AR0S1].")</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 vừa phải thoải mái của bài hát này được nâng cao bằng cách thêm [I1N2S3T4R5U6M7E8N9T0S1] vào bản nhạc. Mặc dù [TI0ME1 S2IG3NA4TU5RE6] không phải là tiêu chuẩn, [T1I2M3E4_5S6I7G8N9A0T1U2R3E4] 9AR0S1].</v>
      </c>
      <c r="D4741" s="2"/>
    </row>
    <row r="4742">
      <c r="A4742" s="1" t="s">
        <v>7036</v>
      </c>
      <c r="B4742" s="1" t="s">
        <v>7037</v>
      </c>
      <c r="C4742" s="2" t="str">
        <f>IFERROR(__xludf.DUMMYFUNCTION("GOOGLETRANSLATE(B4742, ""en"", ""vi"")"),"Phạm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â"&amp;"m thanh của bài hát có nhịp độ chậm này bị ảnh hưởng nặng nề bởi thể loại [G1E2N3R4E5], bày tỏ lòng tôn kính đối với [A1R2T3I4S5T6].")</f>
        <v>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âm thanh của bài hát có nhịp độ chậm này bị ảnh hưởng nặng nề bởi thể loại [G1E2N3R4E5], bày tỏ lòng tôn kính đối với [A1R2T3I4S5T6].</v>
      </c>
      <c r="D4742" s="2"/>
    </row>
    <row r="4743">
      <c r="A4743" s="1" t="s">
        <v>178</v>
      </c>
      <c r="B4743" s="1" t="s">
        <v>7038</v>
      </c>
      <c r="C4743" s="2" t="str">
        <f>IFERROR(__xludf.DUMMYFUNCTION("GOOGLETRANSLATE(B4743, ""en"", ""vi"")"),"Với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thể"&amp;" hiện nhịp điệu hài hòa và cố tình loại trừ [I1N2S3T4R5U6M7E8N9T0S1]. Âm nhạc sử dụng [[T01I12M23E34_45S56I67G78N89A90T01U12R23E34]4 t5im6e 7si8gn9at0ur1e2] và duy trì nhịp độ nhanh, thể hiện bản chất thực sự của thể loại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 hiện nhịp điệu hài hòa và cố tình loại trừ [I1N2S3T4R5U6M7E8N9T0S1]. Âm nhạc sử dụng [[T01I12M23E34_45S56I67G78N89A90T01U12R23E34]4 t5im6e 7si8gn9at0ur1e2] và duy trì nhịp độ nhanh, thể hiện bản chất thực sự của thể loại [G1E2N3R4E5].</v>
      </c>
      <c r="D4743" s="2"/>
    </row>
    <row r="4744">
      <c r="A4744" s="1" t="s">
        <v>535</v>
      </c>
      <c r="B4744" s="1" t="s">
        <v>7039</v>
      </c>
      <c r="C4744" s="2" t="str">
        <f>IFERROR(__xludf.DUMMYFUNCTION("GOOGLETRANSLATE(B4744, ""en"", ""vi"")"),"Bản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[I1N2S3T4R5U6M7E8N9T0"&amp;"S1] và không tuân theo [ti0me1 s2ig3na4tu5re6] chung, thay vào đó chọn [T1I2M3E4_5S6I7G8N9A0T1U2R3E4]. Tuy có phần chậm rãi nhưng phong cách của bài hát lại phá vỡ nét đặc trưng của thể loại [G1E2N3R4E5].")</f>
        <v>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[I1N2S3T4R5U6M7E8N9T0S1] và không tuân theo [ti0me1 s2ig3na4tu5re6] chung, thay vào đó chọn [T1I2M3E4_5S6I7G8N9A0T1U2R3E4]. Tuy có phần chậm rãi nhưng phong cách của bài hát lại phá vỡ nét đặc trưng của thể loại [G1E2N3R4E5].</v>
      </c>
      <c r="D4744" s="2"/>
    </row>
    <row r="4745">
      <c r="A4745" s="1" t="s">
        <v>7040</v>
      </c>
      <c r="B4745" s="1" t="s">
        <v>7041</v>
      </c>
      <c r="C4745" s="2" t="str">
        <f>IFERROR(__xludf.DUMMYFUNCTION("GOOGLETRANSLATE(B4745, ""en"", ""vi"")"),"Bản nhạc là một bản sáng tác đậm chất [E1M2O3T4I5O6N7] thể hiện phạm vi cao độ trong [R1A2N3G4E5] [oc0ta1ve2s3] và có nhịp điệu vừa phải thoải mái. Bản nhạc có độ dài [T1M213] giây và có mét [T1I2M3E4_5S6I7G8N9A0T1U2R3E4].")</f>
        <v>Bản nhạc là một bản sáng tác đậm chất [E1M2O3T4I5O6N7] thể hiện phạm vi cao độ trong [R1A2N3G4E5] [oc0ta1ve2s3] và có nhịp điệu vừa phải thoải mái. Bản nhạc có độ dài [T1M213] giây và có mét [T1I2M3E4_5S6I7G8N9A0T1U2R3E4].</v>
      </c>
      <c r="D4745" s="2"/>
    </row>
    <row r="4746">
      <c r="A4746" s="1" t="s">
        <v>7042</v>
      </c>
      <c r="B4746" s="1" t="s">
        <v>7043</v>
      </c>
      <c r="C4746" s="2" t="str">
        <f>IFERROR(__xludf.DUMMYFUNCTION("GOOGLETRANSLATE(B4746, ""en"", ""vi"")"),"Âm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f>
        <v>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v>
      </c>
      <c r="D4746" s="2"/>
    </row>
    <row r="4747">
      <c r="A4747" s="1" t="s">
        <v>7044</v>
      </c>
      <c r="B4747" s="1" t="s">
        <v>7045</v>
      </c>
      <c r="C4747" s="2" t="str">
        <f>IFERROR(__xludf.DUMMYFUNCTION("GOOGLETRANSLATE(B4747, ""en"", ""vi"")"),"Trong bài hát này, [I1N2S3T4R5U6M7E8N9T0] là nhạc cụ chính được sử dụng để tạo ra giai điệu. Bài hát bao gồm [[N01U12M23_34B45A56R67S78]8 b9ar0s1].")</f>
        <v>Trong bài hát này, [I1N2S3T4R5U6M7E8N9T0] là nhạc cụ chính được sử dụng để tạo ra giai điệu. Bài hát bao gồm [[N01U12M23_34B45A56R67S78]8 b9ar0s1].</v>
      </c>
      <c r="D4747" s="2"/>
    </row>
    <row r="4748">
      <c r="A4748" s="1" t="s">
        <v>7046</v>
      </c>
      <c r="B4748" s="1" t="s">
        <v>7047</v>
      </c>
      <c r="C4748" s="2" t="str">
        <f>IFERROR(__xludf.DUMMYFUNCTION("GOOGLETRANSLATE(B4748, ""en"", ""vi"")"),"Việc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nhạ"&amp;"c truyền tải một cách hiệu quả [E1M2O3T4I5O6N7].")</f>
        <v>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nhạc truyền tải một cách hiệu quả [E1M2O3T4I5O6N7].</v>
      </c>
      <c r="D4748" s="2"/>
    </row>
    <row r="4749">
      <c r="A4749" s="1" t="s">
        <v>3827</v>
      </c>
      <c r="B4749" s="1" t="s">
        <v>7048</v>
      </c>
      <c r="C4749" s="2" t="str">
        <f>IFERROR(__xludf.DUMMYFUNCTION("GOOGLETRANSLATE(B4749, ""en"", ""vi"")"),"Bài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[E1M2O3T4I"&amp;"5O6N7] và việc sử dụng [I1N2S3T4R5U6M7E8N9T0S1] là rất quan trọng đối với sáng tác của nó. Cùng với nhau, [ti0me1 s2ig3na4tu5re6], [ke0y1] cảm xúc và cách phối khí cẩn thận tạo nên một trải nghiệm âm nhạc đặc biệt.")</f>
        <v>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[E1M2O3T4I5O6N7] và việc sử dụng [I1N2S3T4R5U6M7E8N9T0S1] là rất quan trọng đối với sáng tác của nó. Cùng với nhau, [ti0me1 s2ig3na4tu5re6], [ke0y1] cảm xúc và cách phối khí cẩn thận tạo nên một trải nghiệm âm nhạc đặc biệt.</v>
      </c>
      <c r="D4749" s="2"/>
    </row>
    <row r="4750">
      <c r="A4750" s="1" t="s">
        <v>7049</v>
      </c>
      <c r="B4750" s="1" t="s">
        <v>7050</v>
      </c>
      <c r="C4750" s="2" t="str">
        <f>IFERROR(__xludf.DUMMYFUNCTION("GOOGLETRANSLATE(B4750, ""en"", ""vi"")"),"Bản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8[T91I02M13E24_35S46I57G68N79"&amp;"A80T91U02R13E24]3]. [I1N2S3T4R5U6M7E8N9T0S1] đóng vai trò quan trọng trong âm nhạc, góp phần tạo nên âm thanh tổng thể của nó. Âm nhạc truyền tải [E1M2O3T4I5O6N7] và trải dài khoảng [[N01U12M23_34B45A56R67S78]8 b9ar0s1].")</f>
        <v>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8[T91I02M13E24_35S46I57G68N79A80T91U02R13E24]3]. [I1N2S3T4R5U6M7E8N9T0S1] đóng vai trò quan trọng trong âm nhạc, góp phần tạo nên âm thanh tổng thể của nó. Âm nhạc truyền tải [E1M2O3T4I5O6N7] và trải dài khoảng [[N01U12M23_34B45A56R67S78]8 b9ar0s1].</v>
      </c>
      <c r="D4750" s="2"/>
    </row>
    <row r="4751">
      <c r="A4751" s="1" t="s">
        <v>523</v>
      </c>
      <c r="B4751" s="1" t="s">
        <v>7051</v>
      </c>
      <c r="C4751" s="2" t="str">
        <f>IFERROR(__xludf.DUMMYFUNCTION("GOOGLETRANSLATE(B4751, ""en"", ""vi"")"),"Sự lựa chọn [[K01E12Y23]3 k4ey5] trong bản nhạc này tạo nên một trải nghiệm lôi cuốn và đáng nhớ. Ngoài ra, bài hát có thời gian chạy là [T1M213] giây.")</f>
        <v>Sự lựa chọn [[K01E12Y23]3 k4ey5] trong bản nhạc này tạo nên một trải nghiệm lôi cuốn và đáng nhớ. Ngoài ra, bài hát có thời gian chạy là [T1M213] giây.</v>
      </c>
      <c r="D4751" s="2"/>
    </row>
    <row r="4752">
      <c r="A4752" s="1" t="s">
        <v>1642</v>
      </c>
      <c r="B4752" s="1" t="s">
        <v>7052</v>
      </c>
      <c r="C4752" s="2" t="str">
        <f>IFERROR(__xludf.DUMMYFUNCTION("GOOGLETRANSLATE(B4752, ""en"", ""vi"")"),"[ti0me1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dẫn."&amp;" Bất chấp [ti0me1 s2ig3na4tu5re6] độc đáo, âm thanh và phần phối khí tổng thể của bài hát khiến nó trở thành một đại diện xuất sắc cho thể loại này. Cho dù bạn là người hâm mộ [G1E2N3R4E5] hay chỉ yêu thích sự sắp xếp âm nhạc phức tạp, bài hát này chắc ch"&amp;"ắn sẽ thu hút sự chú ý của bạn.")</f>
        <v>[ti0me1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 Bất chấp [ti0me1 s2ig3na4tu5re6] độc đáo, âm thanh và phần phối khí tổng thể của bài hát khiến nó trở thành một đại diện xuất sắc cho thể loại này. Cho dù bạn là người hâm mộ [G1E2N3R4E5] hay chỉ yêu thích sự sắp xếp âm nhạc phức tạp, bài hát này chắc chắn sẽ thu hút sự chú ý của bạn.</v>
      </c>
      <c r="D4752" s="2"/>
    </row>
    <row r="4753">
      <c r="A4753" s="1" t="s">
        <v>1204</v>
      </c>
      <c r="B4753" s="1" t="s">
        <v>7053</v>
      </c>
      <c r="C4753" s="2" t="str">
        <f>IFERROR(__xludf.DUMMYFUNCTION("GOOGLETRANSLATE(B4753, ""en"", ""vi"")"),"Nhịp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th"&amp;"ể tác động đáng kể đến tâm trạng và cảm xúc chung mà bản nhạc truyền tải. Trong trường hợp này, [ke0y1] được chọn sẽ tăng cường hiệu ứng êm dịu của nhịp và làm cho âm nhạc trở nên thư giãn hơn nữa. Nhìn chung, sự kết hợp giữa nhịp điệu nhẹ nhàng và [ke0y1"&amp;"] độc đáo khiến bài hát này trở thành một trải nghiệm nghe thú vị và đắm chìm.")</f>
        <v>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thể tác động đáng kể đến tâm trạng và cảm xúc chung mà bản nhạc truyền tải. Trong trường hợp này, [ke0y1] được chọn sẽ tăng cường hiệu ứng êm dịu của nhịp và làm cho âm nhạc trở nên thư giãn hơn nữa. Nhìn chung, sự kết hợp giữa nhịp điệu nhẹ nhàng và [ke0y1] độc đáo khiến bài hát này trở thành một trải nghiệm nghe thú vị và đắm chìm.</v>
      </c>
      <c r="D4753" s="2"/>
    </row>
    <row r="4754">
      <c r="A4754" s="1" t="s">
        <v>7054</v>
      </c>
      <c r="B4754" s="1" t="s">
        <v>7055</v>
      </c>
      <c r="C4754" s="2" t="str">
        <f>IFERROR(__xludf.DUMMYFUNCTION("GOOGLETRANSLATE(B4754, ""en"", ""vi"")"),"Bản nhạc là một bản sáng tác có nhịp độ nhanh thể hiện phạm vi cao độ trong [R1A2N3G4E5] [oc0ta1ve2s3]. Việc sử dụng [[K01E12Y23]3 k4ey5] tạo ra một bầu không khí khác biệt được hỗ trợ bởi nhịp điệu nhất quán và vừa phải. [ti0me1 s2ig3na4tu5re6] của âm nh"&amp;"ạc là [T1I2M3E4_5S6I7G8N9A0T1U2R3E4], điều này làm tăng thêm cảm giác chung của bài hát. Âm nhạc mang một cảm xúc [E1M2O3T4I5O6N7] được duy trì xuyên suốt tác phẩm, khiến nó trở thành một tác phẩm nghệ thuật mạnh mẽ và giàu sức gợi.")</f>
        <v>Bản nhạc là một bản sáng tác có nhịp độ nhanh thể hiện phạm vi cao độ trong [R1A2N3G4E5] [oc0ta1ve2s3]. Việc sử dụng [[K01E12Y23]3 k4ey5] tạo ra một bầu không khí khác biệt được hỗ trợ bởi nhịp điệu nhất quán và vừa phải. [ti0me1 s2ig3na4tu5re6] của âm nhạc là [T1I2M3E4_5S6I7G8N9A0T1U2R3E4], điều này làm tăng thêm cảm giác chung của bài hát. Âm nhạc mang một cảm xúc [E1M2O3T4I5O6N7] được duy trì xuyên suốt tác phẩm, khiến nó trở thành một tác phẩm nghệ thuật mạnh mẽ và giàu sức gợi.</v>
      </c>
      <c r="D4754" s="2"/>
    </row>
    <row r="4755">
      <c r="A4755" s="1" t="s">
        <v>7056</v>
      </c>
      <c r="B4755" s="1" t="s">
        <v>7057</v>
      </c>
      <c r="C4755" s="2" t="str">
        <f>IFERROR(__xludf.DUMMYFUNCTION("GOOGLETRANSLATE(B4755, ""en"", ""vi"")"),"Bài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f>
        <v>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v>
      </c>
      <c r="D4755" s="2"/>
    </row>
    <row r="4756">
      <c r="A4756" s="1" t="s">
        <v>369</v>
      </c>
      <c r="B4756" s="1" t="s">
        <v>7058</v>
      </c>
      <c r="C4756" s="2" t="str">
        <f>IFERROR(__xludf.DUMMYFUNCTION("GOOGLETRANSLATE(B4756, ""en"", ""vi"")"),"Bản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s"&amp;"ử dụng trong biểu diễn âm nhạc, trong khi [T1I2M3E4_5S6I7G8N9A0T1U2R3E4] đặt [ti0me1 s2ig3na4tu5re6] của âm nhạc. [te0mp1o2] của bài hát ở mức vừa phải và khác xa với những tiêu chuẩn thông thường của thể loại [G1E2N3R4E5].")</f>
        <v>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sử dụng trong biểu diễn âm nhạc, trong khi [T1I2M3E4_5S6I7G8N9A0T1U2R3E4] đặt [ti0me1 s2ig3na4tu5re6] của âm nhạc. [te0mp1o2] của bài hát ở mức vừa phải và khác xa với những tiêu chuẩn thông thường của thể loại [G1E2N3R4E5].</v>
      </c>
      <c r="D4756" s="2"/>
    </row>
    <row r="4757">
      <c r="A4757" s="1" t="s">
        <v>3340</v>
      </c>
      <c r="B4757" s="1" t="s">
        <v>7059</v>
      </c>
      <c r="C4757" s="2" t="str">
        <f>IFERROR(__xludf.DUMMYFUNCTION("GOOGLETRANSLATE(B4757, ""en"", ""vi"")"),"Mặc dù nhịp điệu của bài hát này có sức sống mãnh liệt nhưng không có nhạc cụ nào được sử dụng trong đó.")</f>
        <v>Mặc dù nhịp điệu của bài hát này có sức sống mãnh liệt nhưng không có nhạc cụ nào được sử dụng trong đó.</v>
      </c>
      <c r="D4757" s="2"/>
    </row>
    <row r="4758">
      <c r="A4758" s="1" t="s">
        <v>446</v>
      </c>
      <c r="B4758" s="1" t="s">
        <v>7060</v>
      </c>
      <c r="C4758" s="2" t="str">
        <f>IFERROR(__xludf.DUMMYFUNCTION("GOOGLETRANSLATE(B4758, ""en"", ""vi"")"),"Dải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điệ"&amp;"u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ho"&amp;"àn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hoàn hảo về âm thanh [G1E2N3R4E5].</v>
      </c>
      <c r="D4758" s="2"/>
    </row>
    <row r="4759">
      <c r="A4759" s="1" t="s">
        <v>2699</v>
      </c>
      <c r="B4759" s="1" t="s">
        <v>7061</v>
      </c>
      <c r="C4759" s="2" t="str">
        <f>IFERROR(__xludf.DUMMYFUNCTION("GOOGLETRANSLATE(B4759, ""en"", ""vi"")"),"Phạm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[E1"&amp;"M2O3T4I5O6N7] xuyên suốt bản nhạc.")</f>
        <v>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[E1M2O3T4I5O6N7] xuyên suốt bản nhạc.</v>
      </c>
      <c r="D4759" s="2"/>
    </row>
    <row r="4760">
      <c r="A4760" s="1" t="s">
        <v>367</v>
      </c>
      <c r="B4760" s="1" t="s">
        <v>7062</v>
      </c>
      <c r="C4760" s="2" t="str">
        <f>IFERROR(__xludf.DUMMYFUNCTION("GOOGLETRANSLATE(B4760, ""en"", ""vi"")"),"Âm nhạc được truyền tải bởi [I1N2S3T4R5U6M7E8N9T0S1] có âm thanh độc đáo và cộng hưởng thông qua việc sử dụng [[K01E12Y23]3 k4ey5].")</f>
        <v>Âm nhạc được truyền tải bởi [I1N2S3T4R5U6M7E8N9T0S1] có âm thanh độc đáo và cộng hưởng thông qua việc sử dụng [[K01E12Y23]3 k4ey5].</v>
      </c>
      <c r="D4760" s="2"/>
    </row>
    <row r="4761">
      <c r="A4761" s="1" t="s">
        <v>1276</v>
      </c>
      <c r="B4761" s="1" t="s">
        <v>7063</v>
      </c>
      <c r="C4761" s="2" t="str">
        <f>IFERROR(__xludf.DUMMYFUNCTION("GOOGLETRANSLATE(B4761, ""en"", ""vi"")"),"Bản nhạc này là sự thể hiện chính của phong cách [G1E2N3R4E5], được sáng tác trong [[K01E12Y23]3 k4ey5] và chạy trong [T1M213] giây.")</f>
        <v>Bản nhạc này là sự thể hiện chính của phong cách [G1E2N3R4E5], được sáng tác trong [[K01E12Y23]3 k4ey5] và chạy trong [T1M213] giây.</v>
      </c>
      <c r="D4761" s="2"/>
    </row>
    <row r="4762">
      <c r="A4762" s="1" t="s">
        <v>4996</v>
      </c>
      <c r="B4762" s="1" t="s">
        <v>7064</v>
      </c>
      <c r="C4762" s="2" t="str">
        <f>IFERROR(__xludf.DUMMYFUNCTION("GOOGLETRANSLATE(B4762, ""en"", ""vi"")"),"Âm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"&amp;"có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"&amp;"thuật trong việc tạo ra âm nhạc với phạm vi cao độ hạn chế, sáng tác này chắc chắn sẽ thu hút và truyền cảm hứng.")</f>
        <v>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thuật trong việc tạo ra âm nhạc với phạm vi cao độ hạn chế, sáng tác này chắc chắn sẽ thu hút và truyền cảm hứng.</v>
      </c>
      <c r="D4762" s="2"/>
    </row>
    <row r="4763">
      <c r="A4763" s="1" t="s">
        <v>3335</v>
      </c>
      <c r="B4763" s="1" t="s">
        <v>7065</v>
      </c>
      <c r="C4763" s="2" t="str">
        <f>IFERROR(__xludf.DUMMYFUNCTION("GOOGLETRANSLATE(B4763, ""en"", ""vi"")"),"Việc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bài"&amp;" hát. Nhìn chung, sự kết hợp của những yếu tố này tạo nên một bản nhạc độc đáo, hấp dẫn, chắc chắn sẽ để lại ấn tượng lâu dài cho người nghe.")</f>
        <v>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 hát. Nhìn chung, sự kết hợp của những yếu tố này tạo nên một bản nhạc độc đáo, hấp dẫn, chắc chắn sẽ để lại ấn tượng lâu dài cho người nghe.</v>
      </c>
      <c r="D4763" s="2"/>
    </row>
    <row r="4764">
      <c r="A4764" s="1" t="s">
        <v>398</v>
      </c>
      <c r="B4764" s="1" t="s">
        <v>7066</v>
      </c>
      <c r="C4764" s="2" t="str">
        <f>IFERROR(__xludf.DUMMYFUNCTION("GOOGLETRANSLATE(B4764, ""en"", ""vi"")"),"Bản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tro"&amp;"ng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a"&amp;"i muốn nghe hoặc chơi bản nhạc này.")</f>
        <v>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ai muốn nghe hoặc chơi bản nhạc này.</v>
      </c>
      <c r="D4764" s="2"/>
    </row>
    <row r="4765">
      <c r="A4765" s="1" t="s">
        <v>7067</v>
      </c>
      <c r="B4765" s="1" t="s">
        <v>7068</v>
      </c>
      <c r="C4765" s="2" t="str">
        <f>IFERROR(__xludf.DUMMYFUNCTION("GOOGLETRANSLATE(B4765, ""en"", ""vi"")"),"[ke0y1]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c"&amp;"ủa nó.")</f>
        <v>[ke0y1]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của nó.</v>
      </c>
      <c r="D4765" s="2"/>
    </row>
    <row r="4766">
      <c r="A4766" s="1" t="s">
        <v>7069</v>
      </c>
      <c r="B4766" s="1" t="s">
        <v>7070</v>
      </c>
      <c r="C4766" s="2" t="str">
        <f>IFERROR(__xludf.DUMMYFUNCTION("GOOGLETRANSLATE(B4766, ""en"", ""vi"")"),"[ke0y1]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"&amp;"có tốc độ cao và không dễ nhận ra bài hát thuộc bất kỳ thể loại cụ thể nào.")</f>
        <v>[ke0y1]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có tốc độ cao và không dễ nhận ra bài hát thuộc bất kỳ thể loại cụ thể nào.</v>
      </c>
      <c r="D4766" s="2"/>
    </row>
    <row r="4767">
      <c r="A4767" s="1" t="s">
        <v>7071</v>
      </c>
      <c r="B4767" s="1" t="s">
        <v>7072</v>
      </c>
      <c r="C4767" s="2" t="str">
        <f>IFERROR(__xludf.DUMMYFUNCTION("GOOGLETRANSLATE(B4767, ""en"", ""vi"")"),"Giai điệu trong bài hát này không chủ yếu có âm thanh của [I1N2S3T4R5U6M7E8N9T0]. Tuy nhiên, có khoảng [[N01U12M23_34B45A56R67S78]8 b9ar0s1] trong bài hát, góp phần tạo nên cấu trúc và nhịp điệu tổng thể của bài hát.")</f>
        <v>Giai điệu trong bài hát này không chủ yếu có âm thanh của [I1N2S3T4R5U6M7E8N9T0]. Tuy nhiên, có khoảng [[N01U12M23_34B45A56R67S78]8 b9ar0s1] trong bài hát, góp phần tạo nên cấu trúc và nhịp điệu tổng thể của bài hát.</v>
      </c>
      <c r="D4767" s="2"/>
    </row>
    <row r="4768">
      <c r="A4768" s="1" t="s">
        <v>110</v>
      </c>
      <c r="B4768" s="1" t="s">
        <v>7073</v>
      </c>
      <c r="C4768" s="2" t="str">
        <f>IFERROR(__xludf.DUMMYFUNCTION("GOOGLETRANSLATE(B4768, ""en"", ""vi"")"),"Phạm vi cao độ của âm nhạc được giới hạn ở [R1A2N3G4E5] [oc0ta1ve2s3], điều này tạo ra cơ hội duy nhất để nhấn mạnh sự tinh tế của giai điệu và phân nhịp. Với ít nốt hơn để chơi, các nhạc sĩ phải tập trung vào độ chính xác và cách diễn đạt của từng nốt ri"&amp;"êng lẻ, làm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sắc"&amp;" thái phức tạp của âm nhạc.")</f>
        <v>Phạm vi cao độ của âm nhạc được giới hạn ở [R1A2N3G4E5] [oc0ta1ve2s3], điều này tạo ra cơ hội duy nhất để nhấn mạnh sự tinh tế của giai điệu và phân nhịp. Với ít nốt hơn để chơi, các nhạc sĩ phải tập trung vào độ chính xác và cách diễn đạt của từng nốt riêng lẻ, làm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 thái phức tạp của âm nhạc.</v>
      </c>
      <c r="D4768" s="2"/>
    </row>
    <row r="4769">
      <c r="A4769" s="1" t="s">
        <v>7074</v>
      </c>
      <c r="B4769" s="1" t="s">
        <v>7075</v>
      </c>
      <c r="C4769" s="2" t="str">
        <f>IFERROR(__xludf.DUMMYFUNCTION("GOOGLETRANSLATE(B4769, ""en"", ""vi"")"),"Âm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[T1I2M3E4_5S6I7G8N9A0T1U2R3E4],"&amp;" đã cố tình bỏ qua [I1N2S3T4R5U6M7E8N9T0S1] để truyền tải cảm xúc âm nhạc riêng biệt của [E1M2O3T4I5O6N7].")</f>
        <v>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 đã cố tình bỏ qua [I1N2S3T4R5U6M7E8N9T0S1] để truyền tải cảm xúc âm nhạc riêng biệt của [E1M2O3T4I5O6N7].</v>
      </c>
      <c r="D4769" s="2"/>
    </row>
    <row r="4770">
      <c r="A4770" s="1" t="s">
        <v>981</v>
      </c>
      <c r="B4770" s="1" t="s">
        <v>7076</v>
      </c>
      <c r="C4770" s="2" t="str">
        <f>IFERROR(__xludf.DUMMYFUNCTION("GOOGLETRANSLATE(B4770, ""en"", ""vi"")"),"Loại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"&amp;"dụng [I1N2S3T4R5U6M7E8N9T0S1] trong thành phần của nó. Với [ti0me1 s2ig3na4tu5re6 o7f 8[T91I02M13E24_35S46I57G68N79A80T91U02R13E24]3] và phát ở tốc độ trung bình, âm nhạc gợi lên cảm giác [E1M2O3T4I5O6N7].")</f>
        <v>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dụng [I1N2S3T4R5U6M7E8N9T0S1] trong thành phần của nó. Với [ti0me1 s2ig3na4tu5re6 o7f 8[T91I02M13E24_35S46I57G68N79A80T91U02R13E24]3] và phát ở tốc độ trung bình, âm nhạc gợi lên cảm giác [E1M2O3T4I5O6N7].</v>
      </c>
      <c r="D4770" s="2"/>
    </row>
    <row r="4771">
      <c r="A4771" s="1" t="s">
        <v>3659</v>
      </c>
      <c r="B4771" s="1" t="s">
        <v>7077</v>
      </c>
      <c r="C4771" s="2" t="str">
        <f>IFERROR(__xludf.DUMMYFUNCTION("GOOGLETRANSLATE(B4771, ""en"", ""vi"")"),"Phạm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củ"&amp;"a [I1N2S3T4R5U6M7E8N9T0S1], thể hiện âm thanh tiêu biểu của [G1E2N3R4E5] điển hình. Thể hiện phong cách của [A1R2T3I4S5T6], âm nhạc bao gồm tổng cộng [[N01U12M23_34B45A56R67S78]8 b9ar0s1].")</f>
        <v>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 [I1N2S3T4R5U6M7E8N9T0S1], thể hiện âm thanh tiêu biểu của [G1E2N3R4E5] điển hình. Thể hiện phong cách của [A1R2T3I4S5T6], âm nhạc bao gồm tổng cộng [[N01U12M23_34B45A56R67S78]8 b9ar0s1].</v>
      </c>
      <c r="D4771" s="2"/>
    </row>
    <row r="4772">
      <c r="A4772" s="1" t="s">
        <v>263</v>
      </c>
      <c r="B4772" s="1" t="s">
        <v>7078</v>
      </c>
      <c r="C4772" s="2" t="str">
        <f>IFERROR(__xludf.DUMMYFUNCTION("GOOGLETRANSLATE(B4772, ""en"", ""vi"")"),"Xuyên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"&amp;"tạo nên sự mạch lạc và thống nhất tổng thể của bản nhạc. Bằng cách sử dụng kỹ thuật này, nhà soạn nhạc đảm bảo rằng người nghe trải nghiệm một bản nhạc liền mạch và có cấu trúc tốt.")</f>
        <v>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tạo nên sự mạch lạc và thống nhất tổng thể của bản nhạc. Bằng cách sử dụng kỹ thuật này, nhà soạn nhạc đảm bảo rằng người nghe trải nghiệm một bản nhạc liền mạch và có cấu trúc tốt.</v>
      </c>
      <c r="D4772" s="2"/>
    </row>
    <row r="4773">
      <c r="A4773" s="1" t="s">
        <v>2187</v>
      </c>
      <c r="B4773" s="1" t="s">
        <v>7079</v>
      </c>
      <c r="C4773" s="2" t="str">
        <f>IFERROR(__xludf.DUMMYFUNCTION("GOOGLETRANSLATE(B4773, ""en"", ""vi"")"),"Bài hát đang được phát ở tốc độ nhanh [te0mp1o2], [[K01E12Y23]3 k4ey5] thêm hương vị độc đáo vào bài hát, bao gồm khoảng [[N01U12M23_34B45A56R67S78]8 b9ar0s1]. Đáng chú ý là [I1N2S3T4R5U6M7E8N9T0S1] không có trong bản nhạc này.")</f>
        <v>Bài hát đang được phát ở tốc độ nhanh [te0mp1o2], [[K01E12Y23]3 k4ey5] thêm hương vị độc đáo vào bài hát, bao gồm khoảng [[N01U12M23_34B45A56R67S78]8 b9ar0s1]. Đáng chú ý là [I1N2S3T4R5U6M7E8N9T0S1] không có trong bản nhạc này.</v>
      </c>
      <c r="D4773" s="2"/>
    </row>
    <row r="4774">
      <c r="A4774" s="1" t="s">
        <v>7080</v>
      </c>
      <c r="B4774" s="1" t="s">
        <v>7081</v>
      </c>
      <c r="C4774" s="2" t="str">
        <f>IFERROR(__xludf.DUMMYFUNCTION("GOOGLETRANSLATE(B4774, ""en"", ""vi"")"),"[ke0y1] mang đến cho bản nhạc này chất lượng cảm xúc đặc biệt và bản nhạc chạy trong [T1M213] giây. Nhịp điệu trong bài hát này rất êm dịu và âm nhạc có nhịp [T1I2M3E4_5S6I7G8N9A0T1U2R3E4]. Ngoài ra, bài hát này không có [I1N2S3T4R5U6M7E8N9T0S1] và di chu"&amp;"yển với tốc độ chậm, bao trùm [[N01U12M23_34B45A56R67S78]8 b9ar0s1].")</f>
        <v>[ke0y1] mang đến cho bản nhạc này chất lượng cảm xúc đặc biệt và bản nhạc chạy trong [T1M213] giây. Nhịp điệu trong bài hát này rất êm dịu và âm nhạc có nhịp [T1I2M3E4_5S6I7G8N9A0T1U2R3E4]. Ngoài ra, bài hát này không có [I1N2S3T4R5U6M7E8N9T0S1] và di chuyển với tốc độ chậm, bao trùm [[N01U12M23_34B45A56R67S78]8 b9ar0s1].</v>
      </c>
      <c r="D4774" s="2"/>
    </row>
    <row r="4775">
      <c r="A4775" s="1" t="s">
        <v>282</v>
      </c>
      <c r="B4775" s="1" t="s">
        <v>7082</v>
      </c>
      <c r="C4775" s="2" t="str">
        <f>IFERROR(__xludf.DUMMYFUNCTION("GOOGLETRANSLATE(B4775, ""en"", ""vi"")"),"Bản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s2ig3na4tu5re6]"&amp;" được sử dụng là [T1I2M3E4_5S6I7G8N9A0T1U2R3E4], vốn không được sử dụng phổ biến.")</f>
        <v>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 được sử dụng là [T1I2M3E4_5S6I7G8N9A0T1U2R3E4], vốn không được sử dụng phổ biến.</v>
      </c>
      <c r="D4775" s="2"/>
    </row>
    <row r="4776">
      <c r="A4776" s="1" t="s">
        <v>7083</v>
      </c>
      <c r="B4776" s="1" t="s">
        <v>7084</v>
      </c>
      <c r="C4776" s="2" t="str">
        <f>IFERROR(__xludf.DUMMYFUNCTION("GOOGLETRANSLATE(B4776, ""en"", ""vi"")"),"Việc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kéo"&amp;" dài [[N01U12M23_34B45A56R67S78]8 b9ar0s1].")</f>
        <v>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 dài [[N01U12M23_34B45A56R67S78]8 b9ar0s1].</v>
      </c>
      <c r="D4776" s="2"/>
    </row>
    <row r="4777">
      <c r="A4777" s="1" t="s">
        <v>7085</v>
      </c>
      <c r="B4777" s="1" t="s">
        <v>7086</v>
      </c>
      <c r="C4777" s="2" t="str">
        <f>IFERROR(__xludf.DUMMYFUNCTION("GOOGLETRANSLATE(B4777, ""en"", ""vi"")"),"Với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Đ"&amp;"ược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f>
        <v>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v>
      </c>
      <c r="D4777" s="2"/>
    </row>
    <row r="4778">
      <c r="A4778" s="1" t="s">
        <v>7087</v>
      </c>
      <c r="B4778" s="1" t="s">
        <v>7088</v>
      </c>
      <c r="C4778" s="2" t="str">
        <f>IFERROR(__xludf.DUMMYFUNCTION("GOOGLETRANSLATE(B4778, ""en"", ""vi"")"),"Âm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b9ar"&amp;"0s1]. Một khía cạnh đáng chú ý của sáng tác là vai trò quan trọng của [I1N2S3T4R5U6M7E8N9T0S1], được sử dụng rộng rãi trong suốt bài hát.")</f>
        <v>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b9ar0s1]. Một khía cạnh đáng chú ý của sáng tác là vai trò quan trọng của [I1N2S3T4R5U6M7E8N9T0S1], được sử dụng rộng rãi trong suốt bài hát.</v>
      </c>
      <c r="D4778" s="2"/>
    </row>
    <row r="4779">
      <c r="A4779" s="1" t="s">
        <v>3821</v>
      </c>
      <c r="B4779" s="1" t="s">
        <v>7089</v>
      </c>
      <c r="C4779" s="2" t="str">
        <f>IFERROR(__xludf.DUMMYFUNCTION("GOOGLETRANSLATE(B4779, ""en"", ""vi"")"),"Phần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c"&amp;"ảm xúc đặc biệt, góp phần tạo nên ấn tượng chung cho bản nhạc. Mặc dù [ti0me1 s2ig3na4tu5re6] độc đáo, nhịp điệu của bài hát vẫn cực kỳ mạnh mẽ, nâng cao hơn nữa cường độ cảm xúc và khiến nó trở thành một trải nghiệm âm nhạc độc đáo và quyến rũ.")</f>
        <v>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cảm xúc đặc biệt, góp phần tạo nên ấn tượng chung cho bản nhạc. Mặc dù [ti0me1 s2ig3na4tu5re6] độc đáo, nhịp điệu của bài hát vẫn cực kỳ mạnh mẽ, nâng cao hơn nữa cường độ cảm xúc và khiến nó trở thành một trải nghiệm âm nhạc độc đáo và quyến rũ.</v>
      </c>
      <c r="D4779" s="2"/>
    </row>
    <row r="4780">
      <c r="A4780" s="1" t="s">
        <v>1152</v>
      </c>
      <c r="B4780" s="1" t="s">
        <v>7090</v>
      </c>
      <c r="C4780" s="2" t="str">
        <f>IFERROR(__xludf.DUMMYFUNCTION("GOOGLETRANSLATE(B4780, ""en"", ""vi"")"),"Việc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[T1I2M3E4_5S6I7G8N"&amp;"9A0T1U2R3E4]. Cùng với nhau, những yếu tố này góp phần tạo nên tâm trạng và đặc trưng chung của âm nhạc, khiến nó trở thành một trải nghiệm nghe thực sự đáng nhớ.")</f>
        <v>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[T1I2M3E4_5S6I7G8N9A0T1U2R3E4]. Cùng với nhau, những yếu tố này góp phần tạo nên tâm trạng và đặc trưng chung của âm nhạc, khiến nó trở thành một trải nghiệm nghe thực sự đáng nhớ.</v>
      </c>
      <c r="D4780" s="2"/>
    </row>
    <row r="4781">
      <c r="A4781" s="1" t="s">
        <v>3425</v>
      </c>
      <c r="B4781" s="1" t="s">
        <v>7091</v>
      </c>
      <c r="C4781" s="2" t="str">
        <f>IFERROR(__xludf.DUMMYFUNCTION("GOOGLETRANSLATE(B4781, ""en"", ""vi"")"),"Bản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[T1I2M3E4_5S"&amp;"6I7G8N9A0T1U2R3E4]. Điều thú vị là bài hát này không có bất kỳ [I1N2S3T4R5U6M7E8N9T0S1] nào và không thể hiện bản chất của thể loại [G1E2N3R4E5].")</f>
        <v>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[T1I2M3E4_5S6I7G8N9A0T1U2R3E4]. Điều thú vị là bài hát này không có bất kỳ [I1N2S3T4R5U6M7E8N9T0S1] nào và không thể hiện bản chất của thể loại [G1E2N3R4E5].</v>
      </c>
      <c r="D4781" s="2"/>
    </row>
    <row r="4782">
      <c r="A4782" s="1" t="s">
        <v>1140</v>
      </c>
      <c r="B4782" s="1" t="s">
        <v>7092</v>
      </c>
      <c r="C4782" s="2" t="str">
        <f>IFERROR(__xludf.DUMMYFUNCTION("GOOGLETRANSLATE(B4782, ""en"", ""vi"")"),"Bản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đ"&amp;"ặc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độ"&amp;" nhàn nhã, âm nhạc lại thấm đẫm [E1M2O3T4I5O6N7], khơi gợi phản ứng cảm xúc sâu sắc từ khán giả.")</f>
        <v>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 nhàn nhã, âm nhạc lại thấm đẫm [E1M2O3T4I5O6N7], khơi gợi phản ứng cảm xúc sâu sắc từ khán giả.</v>
      </c>
      <c r="D4782" s="2"/>
    </row>
    <row r="4783">
      <c r="A4783" s="1" t="s">
        <v>352</v>
      </c>
      <c r="B4783" s="1" t="s">
        <v>7093</v>
      </c>
      <c r="C4783" s="2" t="str">
        <f>IFERROR(__xludf.DUMMYFUNCTION("GOOGLETRANSLATE(B4783,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trì"&amp;"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v"&amp;"ừa phải, góp phần vào bố cục tổng thể. Nhìn chung, âm nhạc gợi lên bản chất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vừa phải, góp phần vào bố cục tổng thể. Nhìn chung, âm nhạc gợi lên bản chất [E1M2O3T4I5O6N7].</v>
      </c>
      <c r="D4783" s="2"/>
    </row>
    <row r="4784">
      <c r="A4784" s="1" t="s">
        <v>7094</v>
      </c>
      <c r="B4784" s="1" t="s">
        <v>7095</v>
      </c>
      <c r="C4784" s="2" t="str">
        <f>IFERROR(__xludf.DUMMYFUNCTION("GOOGLETRANSLATE(B4784, ""en"", ""vi"")"),"Dải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d"&amp;"ẫn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"&amp;"bố cục tràn đầy năng lượng và được trau chuốt kỹ lưỡng.")</f>
        <v>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bố cục tràn đầy năng lượng và được trau chuốt kỹ lưỡng.</v>
      </c>
      <c r="D4784" s="2"/>
    </row>
    <row r="4785">
      <c r="A4785" s="1" t="s">
        <v>7096</v>
      </c>
      <c r="B4785" s="1" t="s">
        <v>7097</v>
      </c>
      <c r="C4785" s="2" t="str">
        <f>IFERROR(__xludf.DUMMYFUNCTION("GOOGLETRANSLATE(B4785, ""en"", ""vi"")"),"Bài hát này có [te0mp1o2] vừa phải và thời gian chạy là [T1M213] giây. Nhịp điệu của nó rất yên tĩnh, nhưng [ti0me1 s2ig3na4tu5re6] không điển hình.")</f>
        <v>Bài hát này có [te0mp1o2] vừa phải và thời gian chạy là [T1M213] giây. Nhịp điệu của nó rất yên tĩnh, nhưng [ti0me1 s2ig3na4tu5re6] không điển hình.</v>
      </c>
      <c r="D4785" s="2"/>
    </row>
    <row r="4786">
      <c r="A4786" s="1" t="s">
        <v>956</v>
      </c>
      <c r="B4786" s="1" t="s">
        <v>7098</v>
      </c>
      <c r="C4786" s="2" t="str">
        <f>IFERROR(__xludf.DUMMYFUNCTION("GOOGLETRANSLATE(B4786, ""en"", ""vi"")"),"Bản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[I1N2S3T4R5U6M7E"&amp;"8N9T0S1]. [ti0me1 s2ig3na4tu5re6] được chọn cho tác phẩm này cũng không phải là phổ biến và âm nhạc được phát với tốc độ nhàn nhã. Mặc dù vậy, âm nhạc vẫn tỏa ra cảm giác mạnh mẽ về [E1M2O3T4I5O6N7].")</f>
        <v>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[I1N2S3T4R5U6M7E8N9T0S1]. [ti0me1 s2ig3na4tu5re6] được chọn cho tác phẩm này cũng không phải là phổ biến và âm nhạc được phát với tốc độ nhàn nhã. Mặc dù vậy, âm nhạc vẫn tỏa ra cảm giác mạnh mẽ về [E1M2O3T4I5O6N7].</v>
      </c>
      <c r="D4786" s="2"/>
    </row>
    <row r="4787">
      <c r="A4787" s="1" t="s">
        <v>3508</v>
      </c>
      <c r="B4787" s="1" t="s">
        <v>7099</v>
      </c>
      <c r="C4787" s="2" t="str">
        <f>IFERROR(__xludf.DUMMYFUNCTION("GOOGLETRANSLATE(B4787, ""en"", ""vi"")"),"Bản nhạc này được sáng tác trong [[K01E12Y23]3 k4ey5] và có thước đo [T1I2M3E4_5S6I7G8N9A0T1U2R3E4]. Tuy nhiên, phong cách của bài hát không phản ánh những nét đặc trưng thông thường của thể loại [G1E2N3R4E5].")</f>
        <v>Bản nhạc này được sáng tác trong [[K01E12Y23]3 k4ey5] và có thước đo [T1I2M3E4_5S6I7G8N9A0T1U2R3E4]. Tuy nhiên, phong cách của bài hát không phản ánh những nét đặc trưng thông thường của thể loại [G1E2N3R4E5].</v>
      </c>
      <c r="D4787" s="2"/>
    </row>
    <row r="4788">
      <c r="A4788" s="1" t="s">
        <v>7100</v>
      </c>
      <c r="B4788" s="1" t="s">
        <v>7101</v>
      </c>
      <c r="C4788" s="2" t="str">
        <f>IFERROR(__xludf.DUMMYFUNCTION("GOOGLETRANSLATE(B4788, ""en"", ""vi"")"),"Bài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[[N01"&amp;"U12M23_34B45A56R67S78]8 b9ar0s1].")</f>
        <v>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[[N01U12M23_34B45A56R67S78]8 b9ar0s1].</v>
      </c>
      <c r="D4788" s="2"/>
    </row>
    <row r="4789">
      <c r="A4789" s="1" t="s">
        <v>1027</v>
      </c>
      <c r="B4789" s="1" t="s">
        <v>7102</v>
      </c>
      <c r="C4789" s="2" t="str">
        <f>IFERROR(__xludf.DUMMYFUNCTION("GOOGLETRANSLATE(B4789, ""en"", ""vi"")"),"Việc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c"&amp;"ảm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mạ"&amp;"nh mẽ có thể ảnh hưởng lớn đến nhận thức và phản ứng cảm xúc của người nghe.")</f>
        <v>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mạnh mẽ có thể ảnh hưởng lớn đến nhận thức và phản ứng cảm xúc của người nghe.</v>
      </c>
      <c r="D4789" s="2"/>
    </row>
    <row r="4790">
      <c r="A4790" s="1" t="s">
        <v>416</v>
      </c>
      <c r="B4790" s="1" t="s">
        <v>7103</v>
      </c>
      <c r="C4790" s="2" t="str">
        <f>IFERROR(__xludf.DUMMYFUNCTION("GOOGLETRANSLATE(B4790, ""en"", ""vi"")"),"Bản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Nhị"&amp;"p điệu của bản nhạc là [T1I2M3E4_5S6I7G8N9A0T1U2R3E4], kèm theo [te0mp1o2] nhanh. Nhìn chung, sáng tác đầy cảm xúc này sẽ làm say lòng người nghe.")</f>
        <v>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Nhịp điệu của bản nhạc là [T1I2M3E4_5S6I7G8N9A0T1U2R3E4], kèm theo [te0mp1o2] nhanh. Nhìn chung, sáng tác đầy cảm xúc này sẽ làm say lòng người nghe.</v>
      </c>
      <c r="D4790" s="2"/>
    </row>
    <row r="4791">
      <c r="A4791" s="1" t="s">
        <v>7104</v>
      </c>
      <c r="B4791" s="1" t="s">
        <v>7105</v>
      </c>
      <c r="C4791" s="2" t="str">
        <f>IFERROR(__xludf.DUMMYFUNCTION("GOOGLETRANSLATE(B4791, ""en"", ""vi"")"),"Trong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[[T01"&amp;"I12M23E34_45S56I67G78N89A90T01U12R23E34]4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s2"&amp;"ig3na4tu5re6] khác biệt khiến bài hát này trở thành một bản nhạc nổi bật trong thế giới âm nhạc.")</f>
        <v>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s2ig3na4tu5re6] khác biệt khiến bài hát này trở thành một bản nhạc nổi bật trong thế giới âm nhạc.</v>
      </c>
      <c r="D4791" s="2"/>
    </row>
    <row r="4792">
      <c r="A4792" s="1" t="s">
        <v>1540</v>
      </c>
      <c r="B4792" s="1" t="s">
        <v>7106</v>
      </c>
      <c r="C4792" s="2" t="str">
        <f>IFERROR(__xludf.DUMMYFUNCTION("GOOGLETRANSLATE(B4792, ""en"", ""vi"")"),"Bài hát này bao gồm [[N01U12M23_34B45A56R67S78]8 b9ar0s1] và có nhịp điệu nhẹ nhàng, thư giãn.")</f>
        <v>Bài hát này bao gồm [[N01U12M23_34B45A56R67S78]8 b9ar0s1] và có nhịp điệu nhẹ nhàng, thư giãn.</v>
      </c>
      <c r="D4792" s="2"/>
    </row>
    <row r="4793">
      <c r="A4793" s="1" t="s">
        <v>1016</v>
      </c>
      <c r="B4793" s="1" t="s">
        <v>7107</v>
      </c>
      <c r="C4793" s="2" t="str">
        <f>IFERROR(__xludf.DUMMYFUNCTION("GOOGLETRANSLATE(B4793, ""en"", ""vi"")"),"Bản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âm"&amp;" nhạc, có bộ đếm [T1I2M3E4_5S6I7G8N9A0T1U2R3E4]. Nhịp điệu của bài hát có tiết tấu chậm nhưng lại truyền tải [E1M2O3T4I5O6N7] thông qua giai điệu và hòa âm.")</f>
        <v>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 nhạc, có bộ đếm [T1I2M3E4_5S6I7G8N9A0T1U2R3E4]. Nhịp điệu của bài hát có tiết tấu chậm nhưng lại truyền tải [E1M2O3T4I5O6N7] thông qua giai điệu và hòa âm.</v>
      </c>
      <c r="D4793" s="2"/>
    </row>
    <row r="4794">
      <c r="A4794" s="1" t="s">
        <v>7108</v>
      </c>
      <c r="B4794" s="1" t="s">
        <v>7109</v>
      </c>
      <c r="C4794" s="2" t="str">
        <f>IFERROR(__xludf.DUMMYFUNCTION("GOOGLETRANSLATE(B4794, ""en"", ""vi"")"),"Nhạc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[[N01U12M23_34"&amp;"B45A56R67S78]8 b9ar0s1].")</f>
        <v>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[[N01U12M23_34B45A56R67S78]8 b9ar0s1].</v>
      </c>
      <c r="D4794" s="2"/>
    </row>
    <row r="4795">
      <c r="A4795" s="1" t="s">
        <v>7110</v>
      </c>
      <c r="B4795" s="1" t="s">
        <v>7111</v>
      </c>
      <c r="C4795" s="2" t="str">
        <f>IFERROR(__xludf.DUMMYFUNCTION("GOOGLETRANSLATE(B4795, ""en"", ""vi"")"),"Âm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bi"&amp;"ệt.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được"&amp;" phát chậm và không đặc trưng của âm thanh [G1E2N3R4E5] cổ điển. Cuối cùng, bài hát bao gồm [[N01U12M23_34B45A56R67S78]8 b9ar0s1], tạo nên một bố cục có cấu trúc tốt và gắn kết.")</f>
        <v>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 phát chậm và không đặc trưng của âm thanh [G1E2N3R4E5] cổ điển. Cuối cùng, bài hát bao gồm [[N01U12M23_34B45A56R67S78]8 b9ar0s1], tạo nên một bố cục có cấu trúc tốt và gắn kết.</v>
      </c>
      <c r="D4795" s="2"/>
    </row>
    <row r="4796">
      <c r="A4796" s="1" t="s">
        <v>708</v>
      </c>
      <c r="B4796" s="1" t="s">
        <v>7112</v>
      </c>
      <c r="C4796" s="2" t="str">
        <f>IFERROR(__xludf.DUMMYFUNCTION("GOOGLETRANSLATE(B4796, ""en"", ""vi"")"),"Phạm vi cao độ của [R1A2N3G4E5] [oc0ta1ve2s3] tạo thêm nét đặc biệt cho âm nhạc, nhấn mạnh chiều sâu cảm xúc của nó, trong khi việc sử dụng [[K01E12Y23]3 k4ey5] tạo ra bầu không khí khác biệt. Với thời lượng [T1M213] giây, bài hát này mê hoặc người nghe v"&amp;"ới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độ nh"&amp;"anh, phóng chiếu [E1M2O3T4I5O6N7] và để lại ấn tượng lâu dài.")</f>
        <v>Phạm vi cao độ của [R1A2N3G4E5] [oc0ta1ve2s3] tạo thêm nét đặc biệt cho âm nhạc, nhấn mạnh chiều sâu cảm xúc của nó, trong khi việc sử dụng [[K01E12Y23]3 k4ey5] tạo ra bầu không khí khác biệt. Với thời lượng [T1M213] giây, bài hát này mê hoặc người nghe với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độ nhanh, phóng chiếu [E1M2O3T4I5O6N7] và để lại ấn tượng lâu dài.</v>
      </c>
      <c r="D4796" s="2"/>
    </row>
    <row r="4797">
      <c r="A4797" s="1" t="s">
        <v>7113</v>
      </c>
      <c r="B4797" s="1" t="s">
        <v>7114</v>
      </c>
      <c r="C4797" s="2" t="str">
        <f>IFERROR(__xludf.DUMMYFUNCTION("GOOGLETRANSLATE(B4797, ""en"", ""vi"")"),"Âm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f>
        <v>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v>
      </c>
      <c r="D4797" s="2"/>
    </row>
    <row r="4798">
      <c r="A4798" s="1" t="s">
        <v>369</v>
      </c>
      <c r="B4798" s="1" t="s">
        <v>7115</v>
      </c>
      <c r="C4798" s="2" t="str">
        <f>IFERROR(__xludf.DUMMYFUNCTION("GOOGLETRANSLATE(B4798, ""en"", ""vi"")"),"Phạm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đượ"&amp;"c sử dụng trong biểu diễn âm nhạc, trong khi thước đo của âm nhạc là [T1I2M3E4_5S6I7G8N9A0T1U2R3E4]. Âm nhạc có tốc độ vừa phải này không phải là sự thể hiện thực sự của thể loại [G1E2N3R4E5] điển hình.")</f>
        <v>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được sử dụng trong biểu diễn âm nhạc, trong khi thước đo của âm nhạc là [T1I2M3E4_5S6I7G8N9A0T1U2R3E4]. Âm nhạc có tốc độ vừa phải này không phải là sự thể hiện thực sự của thể loại [G1E2N3R4E5] điển hình.</v>
      </c>
      <c r="D4798" s="2"/>
    </row>
    <row r="4799">
      <c r="A4799" s="1" t="s">
        <v>435</v>
      </c>
      <c r="B4799" s="1" t="s">
        <v>7116</v>
      </c>
      <c r="C4799" s="2" t="str">
        <f>IFERROR(__xludf.DUMMYFUNCTION("GOOGLETRANSLATE(B4799, ""en"", ""vi"")"),"Phạm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h"&amp;"òa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như"&amp;" thông điệp dự định của nhà soạn nhạc. Dù được trình diễn trực tiếp hay thu âm, âm nhạc kết hợp những yếu tố này đều có thể có tác động lâu dài đến khán giả.")</f>
        <v>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 thông điệp dự định của nhà soạn nhạc. Dù được trình diễn trực tiếp hay thu âm, âm nhạc kết hợp những yếu tố này đều có thể có tác động lâu dài đến khán giả.</v>
      </c>
      <c r="D4799" s="2"/>
    </row>
    <row r="4800">
      <c r="A4800" s="1" t="s">
        <v>7117</v>
      </c>
      <c r="B4800" s="1" t="s">
        <v>7118</v>
      </c>
      <c r="C4800" s="2" t="str">
        <f>IFERROR(__xludf.DUMMYFUNCTION("GOOGLETRANSLATE(B4800, ""en"", ""vi"")"),"Bài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[[T01I12M23E34_45S56I67G78N89A90T01U12"&amp;"R23E34]4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"&amp;"đáo.")</f>
        <v>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đáo.</v>
      </c>
      <c r="D4800" s="2"/>
    </row>
    <row r="4801">
      <c r="A4801" s="1" t="s">
        <v>273</v>
      </c>
      <c r="B4801" s="1" t="s">
        <v>7119</v>
      </c>
      <c r="C4801" s="2" t="str">
        <f>IFERROR(__xludf.DUMMYFUNCTION("GOOGLETRANSLATE(B4801, ""en"", ""vi"")"),"Âm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biểu thị loạ"&amp;"i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và cấu"&amp;" trúc của một bản nhạc.")</f>
        <v>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biểu thị loại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và cấu trúc của một bản nhạc.</v>
      </c>
      <c r="D4801" s="2"/>
    </row>
    <row r="4802">
      <c r="A4802" s="1" t="s">
        <v>889</v>
      </c>
      <c r="B4802" s="1" t="s">
        <v>7120</v>
      </c>
      <c r="C4802" s="2" t="str">
        <f>IFERROR(__xludf.DUMMYFUNCTION("GOOGLETRANSLATE(B4802, ""en"", ""vi"")"),"Nó không quá nhanh hoặc quá chậm. Nhịp điệu đều đặn và nhất quán xuyên suốt tác phẩm.")</f>
        <v>Nó không quá nhanh hoặc quá chậm. Nhịp điệu đều đặn và nhất quán xuyên suốt tác phẩm.</v>
      </c>
      <c r="D4802" s="2"/>
    </row>
    <row r="4803">
      <c r="A4803" s="1" t="s">
        <v>202</v>
      </c>
      <c r="B4803" s="1" t="s">
        <v>7121</v>
      </c>
      <c r="C4803" s="2" t="str">
        <f>IFERROR(__xludf.DUMMYFUNCTION("GOOGLETRANSLATE(B4803, ""en"", ""vi"")"),"Việc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tổn"&amp;"g thể, khiến nó trở thành trải nghiệm nghe quyến rũ.")</f>
        <v>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tổng thể, khiến nó trở thành trải nghiệm nghe quyến rũ.</v>
      </c>
      <c r="D4803" s="2"/>
    </row>
    <row r="4804">
      <c r="A4804" s="1" t="s">
        <v>7122</v>
      </c>
      <c r="B4804" s="1" t="s">
        <v>7123</v>
      </c>
      <c r="C4804" s="2" t="str">
        <f>IFERROR(__xludf.DUMMYFUNCTION("GOOGLETRANSLATE(B4804, ""en"", ""vi"")"),"Bài hát này có [te0mp1o2] nhanh và kéo dài trong [T1M213] giây với [[N01U12M23_34B45A56R67S78]8 b9ar0s1] xuyên suốt. Nhịp điệu của bài hát cân bằng, không quá nhanh cũng không quá chậm và không có [I1N2S3T4R5U6M7E8N9T0S1].")</f>
        <v>Bài hát này có [te0mp1o2] nhanh và kéo dài trong [T1M213] giây với [[N01U12M23_34B45A56R67S78]8 b9ar0s1] xuyên suốt. Nhịp điệu của bài hát cân bằng, không quá nhanh cũng không quá chậm và không có [I1N2S3T4R5U6M7E8N9T0S1].</v>
      </c>
      <c r="D4804" s="2"/>
    </row>
    <row r="4805">
      <c r="A4805" s="1" t="s">
        <v>741</v>
      </c>
      <c r="B4805" s="1" t="s">
        <v>7124</v>
      </c>
      <c r="C4805" s="2" t="str">
        <f>IFERROR(__xludf.DUMMYFUNCTION("GOOGLETRANSLATE(B4805, ""en"", ""vi"")"),"Giai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f>
        <v>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v>
      </c>
      <c r="D4805" s="2"/>
    </row>
    <row r="4806">
      <c r="A4806" s="1" t="s">
        <v>7125</v>
      </c>
      <c r="B4806" s="1" t="s">
        <v>7126</v>
      </c>
      <c r="C4806" s="2" t="str">
        <f>IFERROR(__xludf.DUMMYFUNCTION("GOOGLETRANSLATE(B4806, ""en"", ""vi"")"),"Âm nhạc truyền tải [E1M2O3T4I5O6N7] và [[K01E12Y23]3 k4ey5] mang đến cho nó chất lượng cảm xúc đặc biệt. Bài hát này bao gồm [[N01U12M23_34B45A56R67S78]8 b9ar0s1], và nhịp điệu của nó thực sự sống động.")</f>
        <v>Âm nhạc truyền tải [E1M2O3T4I5O6N7] và [[K01E12Y23]3 k4ey5] mang đến cho nó chất lượng cảm xúc đặc biệt. Bài hát này bao gồm [[N01U12M23_34B45A56R67S78]8 b9ar0s1], và nhịp điệu của nó thực sự sống động.</v>
      </c>
      <c r="D4806" s="2"/>
    </row>
    <row r="4807">
      <c r="A4807" s="1" t="s">
        <v>7127</v>
      </c>
      <c r="B4807" s="1" t="s">
        <v>7128</v>
      </c>
      <c r="C4807" s="2" t="str">
        <f>IFERROR(__xludf.DUMMYFUNCTION("GOOGLETRANSLATE(B4807, ""en"", ""vi"")"),"Bài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nhạc của ngh"&amp;"ệ sĩ. Bất chấp sự khác biệt so với chuẩn mực này, những phẩm chất độc đáo của bài hát khiến nó trở thành một ca khúc nổi bật mà người hâm mộ của nghệ sĩ chắc chắn sẽ đánh giá cao.")</f>
        <v>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nhạc của nghệ sĩ. Bất chấp sự khác biệt so với chuẩn mực này, những phẩm chất độc đáo của bài hát khiến nó trở thành một ca khúc nổi bật mà người hâm mộ của nghệ sĩ chắc chắn sẽ đánh giá cao.</v>
      </c>
      <c r="D4807" s="2"/>
    </row>
    <row r="4808">
      <c r="A4808" s="1" t="s">
        <v>7129</v>
      </c>
      <c r="B4808" s="1" t="s">
        <v>7130</v>
      </c>
      <c r="C4808" s="2" t="str">
        <f>IFERROR(__xludf.DUMMYFUNCTION("GOOGLETRANSLATE(B4808, ""en"", ""vi"")"),"Bài hát này là sự thể hiện chân thực của thể loại [G1E2N3R4E5], được sáng tác trong [[K01E12Y23]3 k4ey5] với nhịp điệu cân bằng và [te0mp1o2] rất lạc quan.")</f>
        <v>Bài hát này là sự thể hiện chân thực của thể loại [G1E2N3R4E5], được sáng tác trong [[K01E12Y23]3 k4ey5] với nhịp điệu cân bằng và [te0mp1o2] rất lạc quan.</v>
      </c>
      <c r="D4808" s="2"/>
    </row>
    <row r="4809">
      <c r="A4809" s="1" t="s">
        <v>204</v>
      </c>
      <c r="B4809" s="1" t="s">
        <v>7131</v>
      </c>
      <c r="C4809" s="2" t="str">
        <f>IFERROR(__xludf.DUMMYFUNCTION("GOOGLETRANSLATE(B4809, ""en"", ""vi"")"),"Bài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của"&amp;"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[I1N2S3T4R5U"&amp;"6M7E8N9T0S1] trong bài hát này và tận hưởng hành trình âm nhạc mà nó đưa bạn đi.")</f>
        <v>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[I1N2S3T4R5U6M7E8N9T0S1] trong bài hát này và tận hưởng hành trình âm nhạc mà nó đưa bạn đi.</v>
      </c>
      <c r="D4809" s="2"/>
    </row>
    <row r="4810">
      <c r="A4810" s="1" t="s">
        <v>168</v>
      </c>
      <c r="B4810" s="1" t="s">
        <v>7132</v>
      </c>
      <c r="C4810" s="2" t="str">
        <f>IFERROR(__xludf.DUMMYFUNCTION("GOOGLETRANSLATE(B4810, ""en"", ""vi"")"),"Phạm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b"&amp;"ài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7si8gn9at0ur1e2]."&amp;" Với nhịp điệu nhanh, bài hát này là điển hình cho âm thanh tinh túy của [G1E2N3R4E5].")</f>
        <v>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 Với nhịp điệu nhanh, bài hát này là điển hình cho âm thanh tinh túy của [G1E2N3R4E5].</v>
      </c>
      <c r="D4810" s="2"/>
    </row>
    <row r="4811">
      <c r="A4811" s="1" t="s">
        <v>7133</v>
      </c>
      <c r="B4811" s="1" t="s">
        <v>7134</v>
      </c>
      <c r="C4811" s="2" t="str">
        <f>IFERROR(__xludf.DUMMYFUNCTION("GOOGLETRANSLATE(B4811,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tạo nên bầu không khí êm dịu. Đi kèm với [I1N2S3T4R5U6M7E8N9T0S1], [te0mp1o2] nhanh và trình chiếu của [E1M2O3T4I5O6N7] của âm nhạc càng nâng cao đặc tính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tạo nên bầu không khí êm dịu. Đi kèm với [I1N2S3T4R5U6M7E8N9T0S1], [te0mp1o2] nhanh và trình chiếu của [E1M2O3T4I5O6N7] của âm nhạc càng nâng cao đặc tính độc đáo của nó.</v>
      </c>
      <c r="D4811" s="2"/>
    </row>
    <row r="4812">
      <c r="A4812" s="1" t="s">
        <v>458</v>
      </c>
      <c r="B4812" s="1" t="s">
        <v>7135</v>
      </c>
      <c r="C4812" s="2" t="str">
        <f>IFERROR(__xludf.DUMMYFUNCTION("GOOGLETRANSLATE(B4812, ""en"", ""vi"")"),"Bài hát này được phát với tốc độ nhanh và có thời gian phát là [T1M213] giây.")</f>
        <v>Bài hát này được phát với tốc độ nhanh và có thời gian phát là [T1M213] giây.</v>
      </c>
      <c r="D4812" s="2"/>
    </row>
    <row r="4813">
      <c r="A4813" s="1" t="s">
        <v>156</v>
      </c>
      <c r="B4813" s="1" t="s">
        <v>7136</v>
      </c>
      <c r="C4813" s="2" t="str">
        <f>IFERROR(__xludf.DUMMYFUNCTION("GOOGLETRANSLATE(B4813, ""en"", ""vi"")"),"Bài hát này có thời lượng [T1M213] giây và không tuân theo truyền thống của phong cách [G1E2N3R4E5].")</f>
        <v>Bài hát này có thời lượng [T1M213] giây và không tuân theo truyền thống của phong cách [G1E2N3R4E5].</v>
      </c>
      <c r="D4813" s="2"/>
    </row>
    <row r="4814">
      <c r="A4814" s="1" t="s">
        <v>1251</v>
      </c>
      <c r="B4814" s="1" t="s">
        <v>7137</v>
      </c>
      <c r="C4814" s="2" t="str">
        <f>IFERROR(__xludf.DUMMYFUNCTION("GOOGLETRANSLATE(B4814, ""en"", ""vi"")"),"Dải cao độ của âm nhạc [R1A2N3G4E5] [oc0ta1ve2s3] mang lại trải nghiệm nghe độc ​​đáo và đáng nhớ, trong khi việc sử dụng [[K01E12Y23]3 k4ey5] tạo ra một bảng âm thanh phong phú và sống động. Bài hát chạy trong [T1M213] giây và có nhịp điệu rất yên bình, "&amp;"nhưng nhịp độ nhanh, [[T01I12M23E34_45S56I67G78N89A90T01U12R23E34]4 t5im6e 7si8gn9at0ur1e2] và thêm [I1N2S3T4R5U6M7E8N9T0S1] sự phức tạp của sáng tác âm nhạc. Âm nhạc cũng tràn ngập [E1M2O3T4I5O6N7], khiến người nghe có trải nghiệm đắm chìm và quyến rũ.")</f>
        <v>Dải cao độ của âm nhạc [R1A2N3G4E5] [oc0ta1ve2s3] mang lại trải nghiệm nghe độc ​​đáo và đáng nhớ, trong khi việc sử dụng [[K01E12Y23]3 k4ey5] tạo ra một bảng âm thanh phong phú và sống động. Bài hát chạy trong [T1M213] giây và có nhịp điệu rất yên bình, nhưng nhịp độ nhanh, [[T01I12M23E34_45S56I67G78N89A90T01U12R23E34]4 t5im6e 7si8gn9at0ur1e2] và thêm [I1N2S3T4R5U6M7E8N9T0S1] sự phức tạp của sáng tác âm nhạc. Âm nhạc cũng tràn ngập [E1M2O3T4I5O6N7], khiến người nghe có trải nghiệm đắm chìm và quyến rũ.</v>
      </c>
      <c r="D4814" s="2"/>
    </row>
    <row r="4815">
      <c r="A4815" s="1" t="s">
        <v>7138</v>
      </c>
      <c r="B4815" s="1" t="s">
        <v>7139</v>
      </c>
      <c r="C4815" s="2" t="str">
        <f>IFERROR(__xludf.DUMMYFUNCTION("GOOGLETRANSLATE(B4815, ""en"", ""vi"")"),"Phạm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bi"&amp;"ến và bản nhạc này không phải là sự thể hiện điển hình của âm thanh [G1E2N3R4E5] cổ điển. Bài hát bao gồm [[N01U12M23_34B45A56R67S78]8 b9ar0s1].")</f>
        <v>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biến và bản nhạc này không phải là sự thể hiện điển hình của âm thanh [G1E2N3R4E5] cổ điển. Bài hát bao gồm [[N01U12M23_34B45A56R67S78]8 b9ar0s1].</v>
      </c>
      <c r="D4815" s="2"/>
    </row>
    <row r="4816">
      <c r="A4816" s="1" t="s">
        <v>7140</v>
      </c>
      <c r="B4816" s="1" t="s">
        <v>7141</v>
      </c>
      <c r="C4816" s="2" t="str">
        <f>IFERROR(__xludf.DUMMYFUNCTION("GOOGLETRANSLATE(B4816, ""en"", ""vi"")"),"Trải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[I1N2S3T4R5U6M7"&amp;"E8N9T0S1] nhưng bản nhạc này không đi theo khuôn mẫu điển hình của thể loại [G1E2N3R4E5]. Nó trải dài xung quanh [[N01U12M23_34B45A56R67S78]8 b9ar0s1], khiến nó trở thành một bản nhạc độc đáo và hấp dẫn.")</f>
        <v>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[I1N2S3T4R5U6M7E8N9T0S1] nhưng bản nhạc này không đi theo khuôn mẫu điển hình của thể loại [G1E2N3R4E5]. Nó trải dài xung quanh [[N01U12M23_34B45A56R67S78]8 b9ar0s1], khiến nó trở thành một bản nhạc độc đáo và hấp dẫn.</v>
      </c>
      <c r="D4816" s="2"/>
    </row>
    <row r="4817">
      <c r="A4817" s="1" t="s">
        <v>7142</v>
      </c>
      <c r="B4817" s="1" t="s">
        <v>7143</v>
      </c>
      <c r="C4817" s="2" t="str">
        <f>IFERROR(__xludf.DUMMYFUNCTION("GOOGLETRANSLATE(B4817, ""en"", ""vi"")"),"Sự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t"&amp;"ố hấp dẫn. Việc sử dụng khéo léo [I1N2S3T4R5U6M7E8N9T0S1] đóng một vai trò quan trọng trong sự sắp xếp âm nhạc tổng thể, trong khi phong cách của bài hát phản ánh truyền thống âm nhạc [G1E2N3R4E5].")</f>
        <v>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tố hấp dẫn. Việc sử dụng khéo léo [I1N2S3T4R5U6M7E8N9T0S1] đóng một vai trò quan trọng trong sự sắp xếp âm nhạc tổng thể, trong khi phong cách của bài hát phản ánh truyền thống âm nhạc [G1E2N3R4E5].</v>
      </c>
      <c r="D4817" s="2"/>
    </row>
    <row r="4818">
      <c r="A4818" s="1" t="s">
        <v>110</v>
      </c>
      <c r="B4818" s="1" t="s">
        <v>7144</v>
      </c>
      <c r="C4818" s="2" t="str">
        <f>IFERROR(__xludf.DUMMYFUNCTION("GOOGLETRANSLATE(B4818, ""en"", ""vi"")"),"Phạm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"&amp;"cảm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ph"&amp;"ạm vi cao độ hạn chế có thể là một công cụ mạnh mẽ để tạo ra âm nhạc có sức ảnh hưởng và cảm động.")</f>
        <v>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phạm vi cao độ hạn chế có thể là một công cụ mạnh mẽ để tạo ra âm nhạc có sức ảnh hưởng và cảm động.</v>
      </c>
      <c r="D4818" s="2"/>
    </row>
    <row r="4819">
      <c r="A4819" s="1" t="s">
        <v>7145</v>
      </c>
      <c r="B4819" s="1" t="s">
        <v>7146</v>
      </c>
      <c r="C4819" s="2" t="str">
        <f>IFERROR(__xludf.DUMMYFUNCTION("GOOGLETRANSLATE(B4819, ""en"", ""vi"")"),"[[K01E12Y23]3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g"&amp;"ợi lên cảm giác [E1M2O3T4I5O6N7]. Âm nhạc bao gồm [[N01U12M23_34B45A56R67S78]8 b9ar0s1].")</f>
        <v>[[K01E12Y23]3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gợi lên cảm giác [E1M2O3T4I5O6N7]. Âm nhạc bao gồm [[N01U12M23_34B45A56R67S78]8 b9ar0s1].</v>
      </c>
      <c r="D4819" s="2"/>
    </row>
    <row r="4820">
      <c r="A4820" s="1" t="s">
        <v>586</v>
      </c>
      <c r="B4820" s="1" t="s">
        <v>7147</v>
      </c>
      <c r="C4820" s="2" t="str">
        <f>IFERROR(__xludf.DUMMYFUNCTION("GOOGLETRANSLATE(B4820,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gi"&amp;"ây,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giác"&amp;" [E1M2O3T4I5O6N7] xuyên suốt bản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 [E1M2O3T4I5O6N7] xuyên suốt bản nhạc.</v>
      </c>
      <c r="D4820" s="2"/>
    </row>
    <row r="4821">
      <c r="A4821" s="1" t="s">
        <v>371</v>
      </c>
      <c r="B4821" s="1" t="s">
        <v>7148</v>
      </c>
      <c r="C4821" s="2" t="str">
        <f>IFERROR(__xludf.DUMMYFUNCTION("GOOGLETRANSLATE(B4821, ""en"", ""vi"")"),"Bài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s2ig"&amp;"3na4tu5re6]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f>
        <v>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v>
      </c>
      <c r="D4821" s="2"/>
    </row>
    <row r="4822">
      <c r="A4822" s="1" t="s">
        <v>7149</v>
      </c>
      <c r="B4822" s="1" t="s">
        <v>7150</v>
      </c>
      <c r="C4822" s="2" t="str">
        <f>IFERROR(__xludf.DUMMYFUNCTION("GOOGLETRANSLATE(B4822, ""en"", ""vi"")"),"Đoạn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âm"&amp;" thanh thông qua [I1N2S3T4R5U6M7E8N9T0S1] và chuyển động chậm rãi.")</f>
        <v>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 thanh thông qua [I1N2S3T4R5U6M7E8N9T0S1] và chuyển động chậm rãi.</v>
      </c>
      <c r="D4822" s="2"/>
    </row>
    <row r="4823">
      <c r="A4823" s="1" t="s">
        <v>519</v>
      </c>
      <c r="B4823" s="1" t="s">
        <v>7151</v>
      </c>
      <c r="C4823" s="2" t="str">
        <f>IFERROR(__xludf.DUMMYFUNCTION("GOOGLETRANSLATE(B4823, ""en"", ""vi"")"),"Đường đua này chạy trong [T1M213] giây và có đồng hồ đo [T1I2M3E4_5S6I7G8N9A0T1U2R3E4]. Phạm vi cao độ của nó nằm trong [R1A2N3G4E5] [oc0ta1ve2s3].")</f>
        <v>Đường đua này chạy trong [T1M213] giây và có đồng hồ đo [T1I2M3E4_5S6I7G8N9A0T1U2R3E4]. Phạm vi cao độ của nó nằm trong [R1A2N3G4E5] [oc0ta1ve2s3].</v>
      </c>
      <c r="D4823" s="2"/>
    </row>
    <row r="4824">
      <c r="A4824" s="1" t="s">
        <v>1243</v>
      </c>
      <c r="B4824" s="1" t="s">
        <v>7152</v>
      </c>
      <c r="C4824" s="2" t="str">
        <f>IFERROR(__xludf.DUMMYFUNCTION("GOOGLETRANSLATE(B4824,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[T1M213] giây và c"&amp;"ó nhịp điệu yên tĩnh. Không có [I1N2S3T4R5U6M7E8N9T0S1] trong bài hát này và nó dựa trên [[T01I12M23E34_45S56I67G78N89A90T01U12R23E34]4 t5im6e 7si8gn9at0ur1e2]. Bài hát di chuyển với tốc độ nhanh và không gợi đến âm thanh [G1E2N3R4E5] cổ điển.")</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[T1M213] giây và có nhịp điệu yên tĩnh. Không có [I1N2S3T4R5U6M7E8N9T0S1] trong bài hát này và nó dựa trên [[T01I12M23E34_45S56I67G78N89A90T01U12R23E34]4 t5im6e 7si8gn9at0ur1e2]. Bài hát di chuyển với tốc độ nhanh và không gợi đến âm thanh [G1E2N3R4E5] cổ điển.</v>
      </c>
      <c r="D4824" s="2"/>
    </row>
    <row r="4825">
      <c r="A4825" s="1" t="s">
        <v>889</v>
      </c>
      <c r="B4825" s="1" t="s">
        <v>7153</v>
      </c>
      <c r="C4825" s="2" t="str">
        <f>IFERROR(__xludf.DUMMYFUNCTION("GOOGLETRANSLATE(B4825, ""en"", ""vi"")"),"Nó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thời"&amp;"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ra"&amp;" một tác phẩm âm nhạc gắn kết và hiệu quả.")</f>
        <v>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 một tác phẩm âm nhạc gắn kết và hiệu quả.</v>
      </c>
      <c r="D4825" s="2"/>
    </row>
    <row r="4826">
      <c r="A4826" s="1" t="s">
        <v>7154</v>
      </c>
      <c r="B4826" s="1" t="s">
        <v>7155</v>
      </c>
      <c r="C4826" s="2" t="str">
        <f>IFERROR(__xludf.DUMMYFUNCTION("GOOGLETRANSLATE(B4826, ""en"", ""vi"")"),"Âm thanh đặc trưng của bản giai điệu được tạo bởi [I1N2S3T4R5U6M7E8N9T0], trong khi nhịp của bài hát thay đổi theo nhịp độ. Nhịp điệu có lúc nhanh, có lúc lại vừa phải, dễ theo. Mặc dù [te0mp1o2] khác nhau nhưng giai điệu và beat phối hợp với nhau để tạo "&amp;"ra trải nghiệm âm nhạc gắn kết và thú vị.")</f>
        <v>Âm thanh đặc trưng của bản giai điệu được tạo bởi [I1N2S3T4R5U6M7E8N9T0], trong khi nhịp của bài hát thay đổi theo nhịp độ. Nhịp điệu có lúc nhanh, có lúc lại vừa phải, dễ theo. Mặc dù [te0mp1o2] khác nhau nhưng giai điệu và beat phối hợp với nhau để tạo ra trải nghiệm âm nhạc gắn kết và thú vị.</v>
      </c>
      <c r="D4826" s="2"/>
    </row>
    <row r="4827">
      <c r="A4827" s="1" t="s">
        <v>7156</v>
      </c>
      <c r="B4827" s="1" t="s">
        <v>7157</v>
      </c>
      <c r="C4827" s="2" t="str">
        <f>IFERROR(__xludf.DUMMYFUNCTION("GOOGLETRANSLATE(B4827, ""en"", ""vi"")"),"Bài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[[T01I12M23E34_45S56I67G78N89A90T01"&amp;"U12R23E34]4 t5im6e 7si8gn9at0ur1e2], góp phần tạo nên cấu trúc âm nhạc độc đáo của nó.")</f>
        <v>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[[T01I12M23E34_45S56I67G78N89A90T01U12R23E34]4 t5im6e 7si8gn9at0ur1e2], góp phần tạo nên cấu trúc âm nhạc độc đáo của nó.</v>
      </c>
      <c r="D4827" s="2"/>
    </row>
    <row r="4828">
      <c r="A4828" s="1" t="s">
        <v>4607</v>
      </c>
      <c r="B4828" s="1" t="s">
        <v>7158</v>
      </c>
      <c r="C4828" s="2" t="str">
        <f>IFERROR(__xludf.DUMMYFUNCTION("GOOGLETRANSLATE(B4828, ""en"", ""vi"")"),"Phạm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s2ig3na4tu5r"&amp;"e6] của nhạc là [T1I2M3E4_5S6I7G8N9A0T1U2R3E4]. Công dụng quan trọng của [I1N2S3T4R5U6M7E8N9T0S1] góp phần vào thành phần tổng thể. Kết hợp tất cả những yếu tố này, âm nhạc trở thành một ví dụ điển hình cho phong cách [G1E2N3R4E5].")</f>
        <v>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s2ig3na4tu5re6] của nhạc là [T1I2M3E4_5S6I7G8N9A0T1U2R3E4]. Công dụng quan trọng của [I1N2S3T4R5U6M7E8N9T0S1] góp phần vào thành phần tổng thể. Kết hợp tất cả những yếu tố này, âm nhạc trở thành một ví dụ điển hình cho phong cách [G1E2N3R4E5].</v>
      </c>
      <c r="D4828" s="2"/>
    </row>
    <row r="4829">
      <c r="A4829" s="1" t="s">
        <v>7071</v>
      </c>
      <c r="B4829" s="1" t="s">
        <v>7159</v>
      </c>
      <c r="C4829" s="2" t="str">
        <f>IFERROR(__xludf.DUMMYFUNCTION("GOOGLETRANSLATE(B4829, ""en"", ""vi"")"),"Trong bản nhạc này, [I1N2S3T4R5U6M7E8N9T0] không phải là nhạc cụ chính được sử dụng để tạo giai điệu, mặc dù nó có mặt trong phần sắp xếp. Thay vào đó, giai điệu phát triển thông qua [[N01U12M23_34B45A56R67S78]8 b9ar0s1] bằng cách sử dụng các nhạc cụ hoặc"&amp;" thành phần âm nhạc khác.")</f>
        <v>Trong bản nhạc này, [I1N2S3T4R5U6M7E8N9T0] không phải là nhạc cụ chính được sử dụng để tạo giai điệu, mặc dù nó có mặt trong phần sắp xếp. Thay vào đó, giai điệu phát triển thông qua [[N01U12M23_34B45A56R67S78]8 b9ar0s1] bằng cách sử dụng các nhạc cụ hoặc thành phần âm nhạc khác.</v>
      </c>
      <c r="D4829" s="2"/>
    </row>
    <row r="4830">
      <c r="A4830" s="1" t="s">
        <v>6358</v>
      </c>
      <c r="B4830" s="1" t="s">
        <v>7160</v>
      </c>
      <c r="C4830" s="2" t="str">
        <f>IFERROR(__xludf.DUMMYFUNCTION("GOOGLETRANSLATE(B4830, ""en"", ""vi"")"),"Âm nhạc được đề cập truyền tải âm thanh độc đáo và vang dội thông qua việc sử dụng [[K01E12Y23]3 k4ey5]. Bài hát này bao gồm [[N01U12M23_34B45A56R67S78]8 b9ar0s1] và tuân theo nhịp [T1I2M3E4_5S6I7G8N9A0T1U2R3E4]. Sự kết hợp của những yếu tố này góp phần t"&amp;"ạo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"&amp;"nghiệm nghe hấp dẫn và lôi cuốn, nổi bật giữa đám đông.")</f>
        <v>Âm nhạc được đề cập truyền tải âm thanh độc đáo và vang dội thông qua việc sử dụng [[K01E12Y23]3 k4ey5]. Bài hát này bao gồm [[N01U12M23_34B45A56R67S78]8 b9ar0s1] và tuân theo nhịp [T1I2M3E4_5S6I7G8N9A0T1U2R3E4]. Sự kết hợp của những yếu tố này góp phần tạo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nghiệm nghe hấp dẫn và lôi cuốn, nổi bật giữa đám đông.</v>
      </c>
      <c r="D4830" s="2"/>
    </row>
    <row r="4831">
      <c r="A4831" s="1" t="s">
        <v>598</v>
      </c>
      <c r="B4831" s="1" t="s">
        <v>7161</v>
      </c>
      <c r="C4831" s="2" t="str">
        <f>IFERROR(__xludf.DUMMYFUNCTION("GOOGLETRANSLATE(B4831, ""en"", ""vi"")"),"Bản nhạc này di chuyển với tốc độ nhanh với thời gian chạy là [T1M213] giây và [ti0me1 s2ig3na4tu5re6] của nó là độc đáo.")</f>
        <v>Bản nhạc này di chuyển với tốc độ nhanh với thời gian chạy là [T1M213] giây và [ti0me1 s2ig3na4tu5re6] của nó là độc đáo.</v>
      </c>
      <c r="D4831" s="2"/>
    </row>
    <row r="4832">
      <c r="A4832" s="1" t="s">
        <v>3914</v>
      </c>
      <c r="B4832" s="1" t="s">
        <v>7162</v>
      </c>
      <c r="C4832" s="2" t="str">
        <f>IFERROR(__xludf.DUMMYFUNCTION("GOOGLETRANSLATE(B4832, ""en"", ""vi"")"),"Dải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k"&amp;"hám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"&amp;"tính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tổn"&amp;"g thể của nó.")</f>
        <v>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tổng thể của nó.</v>
      </c>
      <c r="D4832" s="2"/>
    </row>
    <row r="4833">
      <c r="A4833" s="1" t="s">
        <v>1235</v>
      </c>
      <c r="B4833" s="1" t="s">
        <v>7163</v>
      </c>
      <c r="C4833" s="2" t="str">
        <f>IFERROR(__xludf.DUMMYFUNCTION("GOOGLETRANSLATE(B4833, ""en"", ""vi"")"),"Bài hát được trình diễn với nhịp độ nhàn nhã và âm nhạc được phát ra qua các nhạc cụ.")</f>
        <v>Bài hát được trình diễn với nhịp độ nhàn nhã và âm nhạc được phát ra qua các nhạc cụ.</v>
      </c>
      <c r="D4833" s="2"/>
    </row>
    <row r="4834">
      <c r="A4834" s="1" t="s">
        <v>1504</v>
      </c>
      <c r="B4834" s="1" t="s">
        <v>7164</v>
      </c>
      <c r="C4834" s="2" t="str">
        <f>IFERROR(__xludf.DUMMYFUNCTION("GOOGLETRANSLATE(B4834, ""en"", ""vi"")"),"Ví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"&amp;"độc đáo của bản nhạc.")</f>
        <v>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độc đáo của bản nhạc.</v>
      </c>
      <c r="D4834" s="2"/>
    </row>
    <row r="4835">
      <c r="A4835" s="1" t="s">
        <v>7165</v>
      </c>
      <c r="B4835" s="1" t="s">
        <v>7166</v>
      </c>
      <c r="C4835" s="2" t="str">
        <f>IFERROR(__xludf.DUMMYFUNCTION("GOOGLETRANSLATE(B4835, ""en"", ""vi"")"),"Với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h"&amp;"át.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k"&amp;"iệt tác âm nhạc đáng kinh ngạc này.")</f>
        <v>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kiệt tác âm nhạc đáng kinh ngạc này.</v>
      </c>
      <c r="D4835" s="2"/>
    </row>
    <row r="4836">
      <c r="A4836" s="1" t="s">
        <v>217</v>
      </c>
      <c r="B4836" s="1" t="s">
        <v>7167</v>
      </c>
      <c r="C4836" s="2" t="str">
        <f>IFERROR(__xludf.DUMMYFUNCTION("GOOGLETRANSLATE(B4836, ""en"", ""vi"")"),"[ke0y1] được sử dụng trong bản nhạc này rất có ý nghĩa vì nó bổ sung thêm hương vị độc đáo.")</f>
        <v>[ke0y1] được sử dụng trong bản nhạc này rất có ý nghĩa vì nó bổ sung thêm hương vị độc đáo.</v>
      </c>
      <c r="D4836" s="2"/>
    </row>
    <row r="4837">
      <c r="A4837" s="1" t="s">
        <v>7168</v>
      </c>
      <c r="B4837" s="1" t="s">
        <v>7169</v>
      </c>
      <c r="C4837" s="2" t="str">
        <f>IFERROR(__xludf.DUMMYFUNCTION("GOOGLETRANSLATE(B4837, ""en"", ""vi"")"),"Bản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"&amp;"bất kỳ [I1N2S3T4R5U6M7E8N9T0S1] nào. Thành phần được chia thành [[N01U12M23_34B45A56R67S78]8 b9ar0s1], nâng cao hơn nữa cấu trúc và tổ chức của nó.")</f>
        <v>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bất kỳ [I1N2S3T4R5U6M7E8N9T0S1] nào. Thành phần được chia thành [[N01U12M23_34B45A56R67S78]8 b9ar0s1], nâng cao hơn nữa cấu trúc và tổ chức của nó.</v>
      </c>
      <c r="D4837" s="2"/>
    </row>
    <row r="4838">
      <c r="A4838" s="1" t="s">
        <v>586</v>
      </c>
      <c r="B4838" s="1" t="s">
        <v>7170</v>
      </c>
      <c r="C4838" s="2" t="str">
        <f>IFERROR(__xludf.DUMMYFUNCTION("GOOGLETRANSLATE(B4838, ""en"", ""vi"")"),"Việc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"&amp;"[ti0me1 s2ig3na4tu5re6 o7f 8[T91I02M13E24_35S46I57G68N79A80T91U02R13E24]3] không chuẩn. Nhịp điệu trong bài hát này cực kỳ mạnh mẽ và nhịp điệu được cân bằng mặc dù không có [I1N2S3T4R5U6M7E8N9T0S1]. Âm nhạc truyền tải [E1M2O3T4I5O6N7] và tạo ấn tượng lâu"&amp;" dài cho người nghe với sự kết hợp độc đáo giữa cao độ, lựa chọn [ke0y1], [ti0me1 s2ig3na4tu5re6] và sức mạnh nhịp nhàng.")</f>
        <v>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[ti0me1 s2ig3na4tu5re6 o7f 8[T91I02M13E24_35S46I57G68N79A80T91U02R13E24]3] không chuẩn. Nhịp điệu trong bài hát này cực kỳ mạnh mẽ và nhịp điệu được cân bằng mặc dù không có [I1N2S3T4R5U6M7E8N9T0S1]. Âm nhạc truyền tải [E1M2O3T4I5O6N7] và tạo ấn tượng lâu dài cho người nghe với sự kết hợp độc đáo giữa cao độ, lựa chọn [ke0y1], [ti0me1 s2ig3na4tu5re6] và sức mạnh nhịp nhàng.</v>
      </c>
      <c r="D4838" s="2"/>
    </row>
    <row r="4839">
      <c r="A4839" s="1" t="s">
        <v>4859</v>
      </c>
      <c r="B4839" s="1" t="s">
        <v>7171</v>
      </c>
      <c r="C4839" s="2" t="str">
        <f>IFERROR(__xludf.DUMMYFUNCTION("GOOGLETRANSLATE(B4839, ""en"", ""vi"")"),"Phạm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"&amp;"có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hình"&amp;" của phong cách [G1E2N3R4E5] và nó bao gồm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 của phong cách [G1E2N3R4E5] và nó bao gồm [[N01U12M23_34B45A56R67S78]8 b9ar0s1].</v>
      </c>
      <c r="D4839" s="2"/>
    </row>
    <row r="4840">
      <c r="A4840" s="1" t="s">
        <v>1016</v>
      </c>
      <c r="B4840" s="1" t="s">
        <v>7172</v>
      </c>
      <c r="C4840" s="2" t="str">
        <f>IFERROR(__xludf.DUMMYFUNCTION("GOOGLETRANSLATE(B4840, ""en"", ""vi"")"),"Bản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tr"&amp;"ong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kế"&amp;"t hợp với nhau để tạo ra một tác phẩm âm nhạc đẹp mắt và đầy cảm xúc.")</f>
        <v>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kết hợp với nhau để tạo ra một tác phẩm âm nhạc đẹp mắt và đầy cảm xúc.</v>
      </c>
      <c r="D4840" s="2"/>
    </row>
    <row r="4841">
      <c r="A4841" s="1" t="s">
        <v>1023</v>
      </c>
      <c r="B4841" s="1" t="s">
        <v>7173</v>
      </c>
      <c r="C4841" s="2" t="str">
        <f>IFERROR(__xludf.DUMMYFUNCTION("GOOGLETRANSLATE(B4841, ""en"", ""vi"")"),"Trong bài hát này, nhạc cụ không phải là một phần của nhạc cụ.")</f>
        <v>Trong bài hát này, nhạc cụ không phải là một phần của nhạc cụ.</v>
      </c>
      <c r="D4841" s="2"/>
    </row>
    <row r="4842">
      <c r="A4842" s="1" t="s">
        <v>223</v>
      </c>
      <c r="B4842" s="1" t="s">
        <v>7174</v>
      </c>
      <c r="C4842" s="2" t="str">
        <f>IFERROR(__xludf.DUMMYFUNCTION("GOOGLETRANSLATE(B4842, ""en"", ""vi"")"),"Bài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"&amp;"giản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f>
        <v>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v>
      </c>
      <c r="D4842" s="2"/>
    </row>
    <row r="4843">
      <c r="A4843" s="1" t="s">
        <v>7175</v>
      </c>
      <c r="B4843" s="1" t="s">
        <v>7176</v>
      </c>
      <c r="C4843" s="2" t="str">
        <f>IFERROR(__xludf.DUMMYFUNCTION("GOOGLETRANSLATE(B4843,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gi"&amp;"ây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"&amp;"nhạc tập trung vào các sắc thái âm sắc và khả năng biểu đạt cảm xúc, kết hợp với thể loại và nhạc cụ độc đáo, tạo ra trải nghiệm nghe thực sự quyến rũ.")</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nhạc tập trung vào các sắc thái âm sắc và khả năng biểu đạt cảm xúc, kết hợp với thể loại và nhạc cụ độc đáo, tạo ra trải nghiệm nghe thực sự quyến rũ.</v>
      </c>
      <c r="D4843" s="2"/>
    </row>
    <row r="4844">
      <c r="A4844" s="1" t="s">
        <v>1223</v>
      </c>
      <c r="B4844" s="1" t="s">
        <v>7177</v>
      </c>
      <c r="C4844" s="2" t="str">
        <f>IFERROR(__xludf.DUMMYFUNCTION("GOOGLETRANSLATE(B4844, ""en"", ""vi"")"),"Phạm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điệu"&amp;" của bài hát đã mang lại hiệu ứng rất êm dịu. Nói chung, những yếu tố này phối hợp với nhau để tạo ra trải nghiệm âm nhạc độc đáo, làm nổi bật sự tinh tế của cả giai điệu và nhịp điệu.")</f>
        <v>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 của bài hát đã mang lại hiệu ứng rất êm dịu. Nói chung, những yếu tố này phối hợp với nhau để tạo ra trải nghiệm âm nhạc độc đáo, làm nổi bật sự tinh tế của cả giai điệu và nhịp điệu.</v>
      </c>
      <c r="D4844" s="2"/>
    </row>
    <row r="4845">
      <c r="A4845" s="1" t="s">
        <v>1496</v>
      </c>
      <c r="B4845" s="1" t="s">
        <v>7178</v>
      </c>
      <c r="C4845" s="2" t="str">
        <f>IFERROR(__xludf.DUMMYFUNCTION("GOOGLETRANSLATE(B4845, ""en"", ""vi"")"),"Âm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t5"&amp;"im6e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di"&amp;"ễn.")</f>
        <v>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diễn.</v>
      </c>
      <c r="D4845" s="2"/>
    </row>
    <row r="4846">
      <c r="A4846" s="1" t="s">
        <v>7179</v>
      </c>
      <c r="B4846" s="1" t="s">
        <v>7180</v>
      </c>
      <c r="C4846" s="2" t="str">
        <f>IFERROR(__xludf.DUMMYFUNCTION("GOOGLETRANSLATE(B4846, ""en"", ""vi"")"),"[[K01E12Y23]3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th"&amp;"ể loại này. Tuy nhiên, bố cục tổng thể không thể hiện được bản chất của thể loại [G1E2N3R4E5], vì cấu trúc bài hát bao gồm [[N01U12M23_34B45A56R67S78]8 b9ar0s1].")</f>
        <v>[[K01E12Y23]3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thể loại này. Tuy nhiên, bố cục tổng thể không thể hiện được bản chất của thể loại [G1E2N3R4E5], vì cấu trúc bài hát bao gồm [[N01U12M23_34B45A56R67S78]8 b9ar0s1].</v>
      </c>
      <c r="D4846" s="2"/>
    </row>
    <row r="4847">
      <c r="A4847" s="1" t="s">
        <v>7181</v>
      </c>
      <c r="B4847" s="1" t="s">
        <v>7182</v>
      </c>
      <c r="C4847" s="2" t="str">
        <f>IFERROR(__xludf.DUMMYFUNCTION("GOOGLETRANSLATE(B4847, ""en"", ""vi"")"),"Với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đư"&amp;"ợc bổ sung bởi nhịp độ nhanh chóng của nó. Dù không thể hiện chân thực thể loại [G1E2N3R4E5] điển hình nhưng dòng nhạc này lại chinh phục người nghe bằng sự hòa quyện độc đáo giữa các yếu tố. Hơn nữa, nó được biểu diễn trong [T1I2M3E4_5S6I7G8N9A0T1U2R3E4]"&amp;", càng làm tăng thêm sức hấp dẫn độc đáo của nó.")</f>
        <v>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được bổ sung bởi nhịp độ nhanh chóng của nó. Dù không thể hiện chân thực thể loại [G1E2N3R4E5] điển hình nhưng dòng nhạc này lại chinh phục người nghe bằng sự hòa quyện độc đáo giữa các yếu tố. Hơn nữa, nó được biểu diễn trong [T1I2M3E4_5S6I7G8N9A0T1U2R3E4], càng làm tăng thêm sức hấp dẫn độc đáo của nó.</v>
      </c>
      <c r="D4847" s="2"/>
    </row>
    <row r="4848">
      <c r="A4848" s="1" t="s">
        <v>7183</v>
      </c>
      <c r="B4848" s="1" t="s">
        <v>7184</v>
      </c>
      <c r="C4848" s="2" t="str">
        <f>IFERROR(__xludf.DUMMYFUNCTION("GOOGLETRANSLATE(B4848, ""en"", ""vi"")"),"Âm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"&amp;"phạm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f>
        <v>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v>
      </c>
      <c r="D4848" s="2"/>
    </row>
    <row r="4849">
      <c r="A4849" s="1" t="s">
        <v>450</v>
      </c>
      <c r="B4849" s="1" t="s">
        <v>7185</v>
      </c>
      <c r="C4849" s="2" t="str">
        <f>IFERROR(__xludf.DUMMYFUNCTION("GOOGLETRANSLATE(B4849, ""en"", ""vi"")"),"Ở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Đ"&amp;"ặc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t"&amp;"hế nào.")</f>
        <v>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thế nào.</v>
      </c>
      <c r="D4849" s="2"/>
    </row>
    <row r="4850">
      <c r="A4850" s="1" t="s">
        <v>7186</v>
      </c>
      <c r="B4850" s="1" t="s">
        <v>7187</v>
      </c>
      <c r="C4850" s="2" t="str">
        <f>IFERROR(__xludf.DUMMYFUNCTION("GOOGLETRANSLATE(B4850, ""en"", ""vi"")"),"Thành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c"&amp;"ụ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góp"&amp;" phần tạo nên kết cấu và bầu không khí tổng thể của tác phẩm.")</f>
        <v>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 phần tạo nên kết cấu và bầu không khí tổng thể của tác phẩm.</v>
      </c>
      <c r="D4850" s="2"/>
    </row>
    <row r="4851">
      <c r="A4851" s="1" t="s">
        <v>7188</v>
      </c>
      <c r="B4851" s="1" t="s">
        <v>7189</v>
      </c>
      <c r="C4851" s="2" t="str">
        <f>IFERROR(__xludf.DUMMYFUNCTION("GOOGLETRANSLATE(B4851, ""en"", ""vi"")"),"Dải cao độ của [R1A2N3G4E5] [oc0ta1ve2s3] tạo thêm nét đặc biệt cho âm nhạc, nhấn mạnh chiều sâu cảm xúc của nó, trong khi [[K01E12Y23]3 k4ey5] mang lại âm thanh mạnh mẽ và đáng nhớ. Với thời lượng [T1M213] giây, ca khúc chinh phục người nghe bằng nhịp đi"&amp;"ệu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vẫn"&amp;" duy trì nhịp độ vừa phải, thể hiện phong cách khác với đặc điểm điển hình của thể loại [G1E2N3R4E5].")</f>
        <v>Dải cao độ của [R1A2N3G4E5] [oc0ta1ve2s3] tạo thêm nét đặc biệt cho âm nhạc, nhấn mạnh chiều sâu cảm xúc của nó, trong khi [[K01E12Y23]3 k4ey5] mang lại âm thanh mạnh mẽ và đáng nhớ. Với thời lượng [T1M213] giây, ca khúc chinh phục người nghe bằng nhịp điệu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 duy trì nhịp độ vừa phải, thể hiện phong cách khác với đặc điểm điển hình của thể loại [G1E2N3R4E5].</v>
      </c>
      <c r="D4851" s="2"/>
    </row>
    <row r="4852">
      <c r="A4852" s="1" t="s">
        <v>7190</v>
      </c>
      <c r="B4852" s="1" t="s">
        <v>7191</v>
      </c>
      <c r="C4852" s="2" t="str">
        <f>IFERROR(__xludf.DUMMYFUNCTION("GOOGLETRANSLATE(B4852, ""en"", ""vi"")"),"Với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n"&amp;"hàng, cover [[N01U12M23_34B45A56R67S78]8 b9ar0s1].")</f>
        <v>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nhàng, cover [[N01U12M23_34B45A56R67S78]8 b9ar0s1].</v>
      </c>
      <c r="D4852" s="2"/>
    </row>
    <row r="4853">
      <c r="A4853" s="1" t="s">
        <v>7192</v>
      </c>
      <c r="B4853" s="1" t="s">
        <v>7193</v>
      </c>
      <c r="C4853" s="2" t="str">
        <f>IFERROR(__xludf.DUMMYFUNCTION("GOOGLETRANSLATE(B4853, ""en"", ""vi"")"),"Phạm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k"&amp;"ỳ sôi động mặc dù có âm lượng thấp-[te0mp1o2], tạo ra trải nghiệm nghe đặc biệt và hấp dẫn.")</f>
        <v>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kỳ sôi động mặc dù có âm lượng thấp-[te0mp1o2], tạo ra trải nghiệm nghe đặc biệt và hấp dẫn.</v>
      </c>
      <c r="D4853" s="2"/>
    </row>
    <row r="4854">
      <c r="A4854" s="1" t="s">
        <v>1855</v>
      </c>
      <c r="B4854" s="1" t="s">
        <v>7194</v>
      </c>
      <c r="C4854" s="2" t="str">
        <f>IFERROR(__xludf.DUMMYFUNCTION("GOOGLETRANSLATE(B4854, ""en"", ""vi"")"),"Phạm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"&amp;"bài hát này, trong khi [I1N2S3T4R5U6M7E8N9T0S1] đóng vai trò quan trọng trong việc định hình âm thanh tổng thể của bản nhạc.")</f>
        <v>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bài hát này, trong khi [I1N2S3T4R5U6M7E8N9T0S1] đóng vai trò quan trọng trong việc định hình âm thanh tổng thể của bản nhạc.</v>
      </c>
      <c r="D4854" s="2"/>
    </row>
    <row r="4855">
      <c r="A4855" s="1" t="s">
        <v>874</v>
      </c>
      <c r="B4855" s="1" t="s">
        <v>7195</v>
      </c>
      <c r="C4855" s="2" t="str">
        <f>IFERROR(__xludf.DUMMYFUNCTION("GOOGLETRANSLATE(B4855, ""en"", ""vi"")"),"Bản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[T1"&amp;"M213]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[I1N2S3T4R5U6"&amp;"M7E8N9T0S1] nào trong bài hát này, điều này càng làm tăng thêm sự độc đáo và khác biệt của nó.")</f>
        <v>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[I1N2S3T4R5U6M7E8N9T0S1] nào trong bài hát này, điều này càng làm tăng thêm sự độc đáo và khác biệt của nó.</v>
      </c>
      <c r="D4855" s="2"/>
    </row>
    <row r="4856">
      <c r="A4856" s="1" t="s">
        <v>156</v>
      </c>
      <c r="B4856" s="1" t="s">
        <v>7196</v>
      </c>
      <c r="C4856" s="2" t="str">
        <f>IFERROR(__xludf.DUMMYFUNCTION("GOOGLETRANSLATE(B4856, ""en"", ""vi"")"),"Đoạn nhạc [G1E2N3R4E5] được đề cập không bám rễ chắc chắn vào phong cách âm nhạc truyền thống và có thời lượng [T1M213] giây.")</f>
        <v>Đoạn nhạc [G1E2N3R4E5] được đề cập không bám rễ chắc chắn vào phong cách âm nhạc truyền thống và có thời lượng [T1M213] giây.</v>
      </c>
      <c r="D4856" s="2"/>
    </row>
    <row r="4857">
      <c r="A4857" s="1" t="s">
        <v>7197</v>
      </c>
      <c r="B4857" s="1" t="s">
        <v>7198</v>
      </c>
      <c r="C4857" s="2" t="str">
        <f>IFERROR(__xludf.DUMMYFUNCTION("GOOGLETRANSLATE(B4857, ""en"", ""vi"")"),"Bầu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nhạc"&amp;" di chuyển với tốc độ nhanh chóng trong suốt thời lượng [[N01U12M23_34B45A56R67S78]8 b9ar0s1].")</f>
        <v>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 di chuyển với tốc độ nhanh chóng trong suốt thời lượng [[N01U12M23_34B45A56R67S78]8 b9ar0s1].</v>
      </c>
      <c r="D4857" s="2"/>
    </row>
    <row r="4858">
      <c r="A4858" s="2"/>
      <c r="B4858" s="2"/>
      <c r="C4858" s="2"/>
      <c r="D4858" s="2"/>
    </row>
    <row r="4859">
      <c r="A4859" s="2"/>
      <c r="B4859" s="2"/>
      <c r="C4859" s="2"/>
      <c r="D4859" s="2"/>
    </row>
  </sheetData>
  <drawing r:id="rId1"/>
</worksheet>
</file>